
<file path=[Content_Types].xml><?xml version="1.0" encoding="utf-8"?>
<Types xmlns="http://schemas.openxmlformats.org/package/2006/content-types">
  <Default Extension="jpg" ContentType="image/jp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mc:AlternateContent xmlns:mc="http://schemas.openxmlformats.org/markup-compatibility/2006">
    <mc:Choice Requires="x15">
      <x15ac:absPath xmlns:x15ac="http://schemas.microsoft.com/office/spreadsheetml/2010/11/ac" url="C:\Users\sebwr\Public First Dropbox\Policy and Research Team\Polling\Client Tables\CaSE\"/>
    </mc:Choice>
  </mc:AlternateContent>
  <xr:revisionPtr revIDLastSave="0" documentId="13_ncr:1_{2302FCD3-45DE-4988-A5BA-A902E1D4704F}" xr6:coauthVersionLast="47" xr6:coauthVersionMax="47" xr10:uidLastSave="{00000000-0000-0000-0000-000000000000}"/>
  <bookViews>
    <workbookView xWindow="-28920" yWindow="-120" windowWidth="29040" windowHeight="15840" activeTab="2" xr2:uid="{00000000-000D-0000-FFFF-FFFF00000000}"/>
  </bookViews>
  <sheets>
    <sheet name="Cover Sheet" sheetId="1" r:id="rId1"/>
    <sheet name="Contents" sheetId="2" r:id="rId2"/>
    <sheet name="Full Results" sheetId="3" r:id="rId3"/>
    <sheet name="Table 1" sheetId="4" r:id="rId4"/>
    <sheet name="Table 2" sheetId="5" r:id="rId5"/>
    <sheet name="Table 3" sheetId="6" r:id="rId6"/>
    <sheet name="Table 4" sheetId="7" r:id="rId7"/>
    <sheet name="Table 5" sheetId="8" r:id="rId8"/>
    <sheet name="Table 6" sheetId="9" r:id="rId9"/>
    <sheet name="Table 7" sheetId="10" r:id="rId10"/>
    <sheet name="Table 8" sheetId="11" r:id="rId11"/>
    <sheet name="Table 9" sheetId="12" r:id="rId12"/>
    <sheet name="Table 10" sheetId="13" r:id="rId13"/>
    <sheet name="Table 11" sheetId="14" r:id="rId14"/>
    <sheet name="Table 12" sheetId="15" r:id="rId15"/>
    <sheet name="Table 13" sheetId="16" r:id="rId16"/>
    <sheet name="Table 14" sheetId="17" r:id="rId17"/>
    <sheet name="Table 15" sheetId="18" r:id="rId18"/>
    <sheet name="Table 16" sheetId="19" r:id="rId19"/>
    <sheet name="Table 17" sheetId="20" r:id="rId20"/>
    <sheet name="Table 18" sheetId="21" r:id="rId21"/>
    <sheet name="Table 19" sheetId="22" r:id="rId22"/>
    <sheet name="Table 20" sheetId="23" r:id="rId23"/>
    <sheet name="Table 21" sheetId="24" r:id="rId24"/>
    <sheet name="Table 22" sheetId="25" r:id="rId25"/>
    <sheet name="Table 23" sheetId="26" r:id="rId26"/>
    <sheet name="Table 24" sheetId="27" r:id="rId27"/>
    <sheet name="Table 25" sheetId="28" r:id="rId28"/>
    <sheet name="Table 26" sheetId="29" r:id="rId29"/>
    <sheet name="Table 27" sheetId="30" r:id="rId30"/>
    <sheet name="Table 28" sheetId="31" r:id="rId31"/>
    <sheet name="Table 29" sheetId="32" r:id="rId32"/>
    <sheet name="Table 30" sheetId="33" r:id="rId33"/>
    <sheet name="Table 31" sheetId="34" r:id="rId34"/>
    <sheet name="Table 32" sheetId="35" r:id="rId35"/>
    <sheet name="Table 33" sheetId="36" r:id="rId36"/>
    <sheet name="Table 34" sheetId="37" r:id="rId37"/>
    <sheet name="Table 35" sheetId="38" r:id="rId38"/>
    <sheet name="Table 36" sheetId="39" r:id="rId39"/>
    <sheet name="Table 37" sheetId="40" r:id="rId40"/>
    <sheet name="Table 38" sheetId="41" r:id="rId41"/>
    <sheet name="Table 39" sheetId="42" r:id="rId42"/>
    <sheet name="Table 40" sheetId="43" r:id="rId43"/>
    <sheet name="Table 41" sheetId="44" r:id="rId44"/>
    <sheet name="Table 42" sheetId="45" r:id="rId45"/>
    <sheet name="Table 43" sheetId="46" r:id="rId46"/>
    <sheet name="Table 44" sheetId="47" r:id="rId47"/>
    <sheet name="Table 45" sheetId="48" r:id="rId48"/>
    <sheet name="Table 46" sheetId="49" r:id="rId49"/>
    <sheet name="Table 47" sheetId="50" r:id="rId50"/>
    <sheet name="Table 48" sheetId="51" r:id="rId51"/>
    <sheet name="Table 49" sheetId="52" r:id="rId52"/>
    <sheet name="Table 50" sheetId="53" r:id="rId53"/>
    <sheet name="Table 51" sheetId="54" r:id="rId54"/>
    <sheet name="Table 52" sheetId="55" r:id="rId55"/>
    <sheet name="Table 53" sheetId="56" r:id="rId56"/>
    <sheet name="Table 54" sheetId="57" r:id="rId57"/>
    <sheet name="Table 55" sheetId="58" r:id="rId58"/>
    <sheet name="Table 56" sheetId="59" r:id="rId59"/>
    <sheet name="Table 57" sheetId="60" r:id="rId60"/>
    <sheet name="Table 58" sheetId="61" r:id="rId61"/>
    <sheet name="Table 59" sheetId="62" r:id="rId62"/>
    <sheet name="Table 60" sheetId="63" r:id="rId63"/>
    <sheet name="Table 61" sheetId="64" r:id="rId64"/>
    <sheet name="Table 62" sheetId="65" r:id="rId65"/>
    <sheet name="Table 63" sheetId="66" r:id="rId66"/>
    <sheet name="Table 64" sheetId="67" r:id="rId67"/>
    <sheet name="Table 65" sheetId="68" r:id="rId68"/>
    <sheet name="Table 66" sheetId="69" r:id="rId69"/>
    <sheet name="Table 67" sheetId="70" r:id="rId70"/>
    <sheet name="Table 68" sheetId="71" r:id="rId71"/>
    <sheet name="Table 69" sheetId="72" r:id="rId72"/>
    <sheet name="Table 70" sheetId="73" r:id="rId73"/>
    <sheet name="Table 71" sheetId="74" r:id="rId74"/>
    <sheet name="Table 72" sheetId="75" r:id="rId75"/>
    <sheet name="Table 73" sheetId="76" r:id="rId76"/>
    <sheet name="Table 74" sheetId="77" r:id="rId77"/>
    <sheet name="Table 75" sheetId="78" r:id="rId78"/>
    <sheet name="Table 76" sheetId="79" r:id="rId79"/>
    <sheet name="Table 77" sheetId="80" r:id="rId80"/>
    <sheet name="Table 78" sheetId="81" r:id="rId81"/>
    <sheet name="Table 79" sheetId="82" r:id="rId82"/>
    <sheet name="Table 80" sheetId="83" r:id="rId83"/>
    <sheet name="Table 81" sheetId="84" r:id="rId84"/>
    <sheet name="Table 82" sheetId="85" r:id="rId85"/>
    <sheet name="Table 83" sheetId="86" r:id="rId86"/>
    <sheet name="Table 84" sheetId="87" r:id="rId87"/>
    <sheet name="Table 85" sheetId="88" r:id="rId88"/>
    <sheet name="Table 86" sheetId="89" r:id="rId89"/>
    <sheet name="Table 87" sheetId="90" r:id="rId90"/>
    <sheet name="Table 88" sheetId="91" r:id="rId91"/>
    <sheet name="Table 89" sheetId="92" r:id="rId92"/>
    <sheet name="Table 90" sheetId="93" r:id="rId93"/>
    <sheet name="Table 91" sheetId="94" r:id="rId94"/>
    <sheet name="Table 92" sheetId="95" r:id="rId95"/>
    <sheet name="Table 93" sheetId="96" r:id="rId96"/>
    <sheet name="Table 94" sheetId="97" r:id="rId97"/>
    <sheet name="Table 95" sheetId="98" r:id="rId98"/>
    <sheet name="Table 96" sheetId="99" r:id="rId99"/>
    <sheet name="Table 97" sheetId="100" r:id="rId100"/>
    <sheet name="Table 98" sheetId="101" r:id="rId101"/>
    <sheet name="Table 99" sheetId="102" r:id="rId102"/>
    <sheet name="Table 100" sheetId="103" r:id="rId103"/>
    <sheet name="Table 101" sheetId="104" r:id="rId104"/>
    <sheet name="Table 102" sheetId="105" r:id="rId105"/>
    <sheet name="Table 103" sheetId="106" r:id="rId106"/>
    <sheet name="Table 104" sheetId="107" r:id="rId107"/>
    <sheet name="Table 105" sheetId="108" r:id="rId108"/>
    <sheet name="Table 106" sheetId="109" r:id="rId109"/>
    <sheet name="Table 107" sheetId="110" r:id="rId110"/>
    <sheet name="Table 108" sheetId="111" r:id="rId111"/>
    <sheet name="Table 109" sheetId="112" r:id="rId112"/>
    <sheet name="Table 110" sheetId="113" r:id="rId11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2" i="113" l="1"/>
  <c r="B22" i="112"/>
  <c r="B22" i="111"/>
  <c r="B22" i="110"/>
  <c r="B22" i="109"/>
  <c r="B22" i="108"/>
  <c r="B22" i="107"/>
  <c r="B22" i="106"/>
  <c r="B22" i="105"/>
  <c r="B22" i="104"/>
  <c r="B22" i="103"/>
  <c r="B22" i="102"/>
  <c r="B22" i="101"/>
  <c r="B22" i="100"/>
  <c r="B22" i="99"/>
  <c r="B22" i="98"/>
  <c r="B22" i="97"/>
  <c r="B21" i="96"/>
  <c r="B18" i="95"/>
  <c r="B18" i="94"/>
  <c r="B18" i="93"/>
  <c r="B18" i="92"/>
  <c r="B19" i="91"/>
  <c r="B19" i="90"/>
  <c r="B19" i="89"/>
  <c r="B19" i="88"/>
  <c r="B19" i="87"/>
  <c r="B19" i="86"/>
  <c r="B19" i="85"/>
  <c r="B19" i="84"/>
  <c r="B22" i="83"/>
  <c r="B22" i="82"/>
  <c r="B23" i="81"/>
  <c r="B22" i="80"/>
  <c r="B22" i="79"/>
  <c r="B23" i="78"/>
  <c r="B23" i="77"/>
  <c r="B22" i="76"/>
  <c r="B17" i="75"/>
  <c r="B17" i="74"/>
  <c r="B28" i="73"/>
  <c r="B28" i="72"/>
  <c r="B28" i="71"/>
  <c r="B28" i="70"/>
  <c r="B22" i="69"/>
  <c r="B22" i="68"/>
  <c r="B22" i="67"/>
  <c r="B22" i="66"/>
  <c r="B19" i="65"/>
  <c r="B23" i="64"/>
  <c r="B27" i="63"/>
  <c r="B18" i="62"/>
  <c r="B18" i="61"/>
  <c r="B18" i="60"/>
  <c r="B18" i="59"/>
  <c r="B18" i="58"/>
  <c r="B18" i="57"/>
  <c r="B18" i="56"/>
  <c r="B18" i="55"/>
  <c r="B16" i="54"/>
  <c r="B16" i="53"/>
  <c r="B16" i="52"/>
  <c r="B16" i="51"/>
  <c r="B16" i="50"/>
  <c r="B16" i="49"/>
  <c r="B16" i="48"/>
  <c r="B18" i="47"/>
  <c r="B18" i="46"/>
  <c r="B18" i="45"/>
  <c r="B18" i="44"/>
  <c r="B18" i="43"/>
  <c r="B18" i="42"/>
  <c r="B20" i="41"/>
  <c r="B18" i="40"/>
  <c r="B18" i="39"/>
  <c r="B18" i="38"/>
  <c r="B18" i="37"/>
  <c r="B18" i="36"/>
  <c r="B18" i="35"/>
  <c r="B16" i="34"/>
  <c r="B16" i="33"/>
  <c r="B16" i="32"/>
  <c r="B16" i="31"/>
  <c r="B18" i="30"/>
  <c r="B18" i="29"/>
  <c r="B18" i="28"/>
  <c r="B18" i="27"/>
  <c r="B18" i="26"/>
  <c r="B18" i="25"/>
  <c r="B18" i="24"/>
  <c r="B18" i="23"/>
  <c r="B29" i="22"/>
  <c r="B27" i="21"/>
  <c r="B23" i="20"/>
  <c r="B25" i="19"/>
  <c r="B36" i="18"/>
  <c r="B18" i="17"/>
  <c r="B18" i="16"/>
  <c r="B18" i="15"/>
  <c r="B18" i="14"/>
  <c r="B18" i="13"/>
  <c r="B18" i="12"/>
  <c r="B18" i="11"/>
  <c r="B16" i="10"/>
  <c r="B22" i="9"/>
  <c r="B22" i="8"/>
  <c r="B22" i="7"/>
  <c r="B22" i="6"/>
  <c r="B22" i="5"/>
  <c r="B30" i="4"/>
  <c r="E118" i="2"/>
  <c r="D118" i="2"/>
  <c r="E117" i="2"/>
  <c r="D117" i="2"/>
  <c r="E116" i="2"/>
  <c r="D116" i="2"/>
  <c r="E115" i="2"/>
  <c r="D115" i="2"/>
  <c r="E114" i="2"/>
  <c r="D114" i="2"/>
  <c r="E113" i="2"/>
  <c r="D113" i="2"/>
  <c r="E112" i="2"/>
  <c r="D112" i="2"/>
  <c r="E111" i="2"/>
  <c r="D111" i="2"/>
  <c r="D110" i="2"/>
  <c r="E109" i="2"/>
  <c r="D109" i="2"/>
  <c r="E108" i="2"/>
  <c r="D108" i="2"/>
  <c r="E107" i="2"/>
  <c r="D107" i="2"/>
  <c r="D106" i="2"/>
  <c r="E105" i="2"/>
  <c r="D105" i="2"/>
  <c r="E104" i="2"/>
  <c r="D104" i="2"/>
  <c r="E103" i="2"/>
  <c r="D103" i="2"/>
  <c r="D102" i="2"/>
  <c r="E101" i="2"/>
  <c r="D101" i="2"/>
  <c r="E100" i="2"/>
  <c r="D100" i="2"/>
  <c r="E99" i="2"/>
  <c r="D99" i="2"/>
  <c r="E98" i="2"/>
  <c r="D98" i="2"/>
  <c r="D97" i="2"/>
  <c r="E96" i="2"/>
  <c r="D96" i="2"/>
  <c r="E95" i="2"/>
  <c r="D95" i="2"/>
  <c r="E94" i="2"/>
  <c r="D94" i="2"/>
  <c r="E93" i="2"/>
  <c r="D93" i="2"/>
  <c r="E92" i="2"/>
  <c r="D92" i="2"/>
  <c r="E91" i="2"/>
  <c r="D91" i="2"/>
  <c r="E90" i="2"/>
  <c r="D90" i="2"/>
  <c r="D89" i="2"/>
  <c r="E88" i="2"/>
  <c r="D88" i="2"/>
  <c r="E87" i="2"/>
  <c r="D87" i="2"/>
  <c r="E86" i="2"/>
  <c r="D86" i="2"/>
  <c r="E85" i="2"/>
  <c r="D85" i="2"/>
  <c r="E84" i="2"/>
  <c r="D84" i="2"/>
  <c r="E83" i="2"/>
  <c r="D83" i="2"/>
  <c r="E82" i="2"/>
  <c r="D82" i="2"/>
  <c r="E81" i="2"/>
  <c r="D81" i="2"/>
  <c r="E80" i="2"/>
  <c r="D80" i="2"/>
  <c r="E79" i="2"/>
  <c r="D79" i="2"/>
  <c r="E78" i="2"/>
  <c r="D78" i="2"/>
  <c r="E77" i="2"/>
  <c r="D77" i="2"/>
  <c r="E76" i="2"/>
  <c r="D76" i="2"/>
  <c r="E75" i="2"/>
  <c r="D75" i="2"/>
  <c r="E74" i="2"/>
  <c r="D74" i="2"/>
  <c r="E73" i="2"/>
  <c r="D73" i="2"/>
  <c r="E72" i="2"/>
  <c r="D72" i="2"/>
  <c r="E71" i="2"/>
  <c r="D71" i="2"/>
  <c r="E70" i="2"/>
  <c r="D70" i="2"/>
  <c r="E69" i="2"/>
  <c r="D69" i="2"/>
  <c r="E68" i="2"/>
  <c r="D68" i="2"/>
  <c r="E67" i="2"/>
  <c r="D67" i="2"/>
  <c r="E66" i="2"/>
  <c r="D66" i="2"/>
  <c r="E65" i="2"/>
  <c r="D65" i="2"/>
  <c r="E64" i="2"/>
  <c r="D64" i="2"/>
  <c r="E63" i="2"/>
  <c r="D63" i="2"/>
  <c r="E62" i="2"/>
  <c r="D62" i="2"/>
  <c r="E61" i="2"/>
  <c r="D61" i="2"/>
  <c r="D60" i="2"/>
  <c r="E59" i="2"/>
  <c r="D59" i="2"/>
  <c r="E58" i="2"/>
  <c r="D58" i="2"/>
  <c r="E57" i="2"/>
  <c r="D57" i="2"/>
  <c r="E56" i="2"/>
  <c r="D56" i="2"/>
  <c r="E55" i="2"/>
  <c r="D55" i="2"/>
  <c r="E54" i="2"/>
  <c r="D54" i="2"/>
  <c r="E53" i="2"/>
  <c r="D53" i="2"/>
  <c r="E52" i="2"/>
  <c r="D52" i="2"/>
  <c r="E51" i="2"/>
  <c r="D51" i="2"/>
  <c r="E50" i="2"/>
  <c r="D50" i="2"/>
  <c r="E49" i="2"/>
  <c r="D49" i="2"/>
  <c r="E48" i="2"/>
  <c r="D48" i="2"/>
  <c r="D47" i="2"/>
  <c r="E46" i="2"/>
  <c r="D46" i="2"/>
  <c r="E45" i="2"/>
  <c r="D45" i="2"/>
  <c r="E44" i="2"/>
  <c r="D44" i="2"/>
  <c r="E43" i="2"/>
  <c r="D43" i="2"/>
  <c r="E42" i="2"/>
  <c r="D42" i="2"/>
  <c r="E41" i="2"/>
  <c r="D41" i="2"/>
  <c r="E40" i="2"/>
  <c r="D40" i="2"/>
  <c r="E39" i="2"/>
  <c r="D39" i="2"/>
  <c r="E38" i="2"/>
  <c r="D38" i="2"/>
  <c r="E37" i="2"/>
  <c r="D37" i="2"/>
  <c r="E36" i="2"/>
  <c r="D36" i="2"/>
  <c r="E35" i="2"/>
  <c r="D35" i="2"/>
  <c r="E34" i="2"/>
  <c r="D34" i="2"/>
  <c r="E33" i="2"/>
  <c r="D33" i="2"/>
  <c r="E32" i="2"/>
  <c r="D32" i="2"/>
  <c r="E31" i="2"/>
  <c r="D31" i="2"/>
  <c r="E30" i="2"/>
  <c r="D30" i="2"/>
  <c r="E29" i="2"/>
  <c r="D29" i="2"/>
  <c r="E28" i="2"/>
  <c r="D28" i="2"/>
  <c r="E27" i="2"/>
  <c r="D27" i="2"/>
  <c r="E26" i="2"/>
  <c r="D26" i="2"/>
  <c r="E25" i="2"/>
  <c r="D25" i="2"/>
  <c r="E24" i="2"/>
  <c r="D24" i="2"/>
  <c r="E23" i="2"/>
  <c r="D23" i="2"/>
  <c r="E22" i="2"/>
  <c r="D22" i="2"/>
  <c r="E21" i="2"/>
  <c r="D21" i="2"/>
  <c r="E20" i="2"/>
  <c r="D20" i="2"/>
  <c r="E19" i="2"/>
  <c r="D19" i="2"/>
  <c r="E18" i="2"/>
  <c r="D18" i="2"/>
  <c r="E17" i="2"/>
  <c r="D17" i="2"/>
  <c r="D16" i="2"/>
  <c r="E15" i="2"/>
  <c r="D15" i="2"/>
  <c r="E14" i="2"/>
  <c r="D14" i="2"/>
  <c r="E13" i="2"/>
  <c r="D13" i="2"/>
  <c r="E12" i="2"/>
  <c r="D12" i="2"/>
  <c r="E11" i="2"/>
  <c r="D11" i="2"/>
  <c r="D10" i="2"/>
  <c r="E9" i="2"/>
  <c r="D9" i="2"/>
  <c r="D6" i="2"/>
  <c r="F20" i="1"/>
</calcChain>
</file>

<file path=xl/sharedStrings.xml><?xml version="1.0" encoding="utf-8"?>
<sst xmlns="http://schemas.openxmlformats.org/spreadsheetml/2006/main" count="6989" uniqueCount="416">
  <si>
    <t>Fieldwork:</t>
  </si>
  <si>
    <t>28th Mar - 2nd Apr 2024</t>
  </si>
  <si>
    <t xml:space="preserve">Interview Method: </t>
  </si>
  <si>
    <t>Online Survey</t>
  </si>
  <si>
    <t>Population represented:</t>
  </si>
  <si>
    <t>UK Adults</t>
  </si>
  <si>
    <t>Sample size:</t>
  </si>
  <si>
    <t>Methodology:</t>
  </si>
  <si>
    <t>All results are weighted using Iterative Proportional Fitting, or 'Raking'. The results are  weighted by interlocking age &amp; gender, region and social grade to Nationally Representative Proportions</t>
  </si>
  <si>
    <t>Public First is a member of the BPC and abides by its rules. For more information please contact the Public First polling team:</t>
  </si>
  <si>
    <t>Table of Contents</t>
  </si>
  <si>
    <t>Individual Tables</t>
  </si>
  <si>
    <t>Full Result Row</t>
  </si>
  <si>
    <t>Question Base</t>
  </si>
  <si>
    <t/>
  </si>
  <si>
    <t>Total</t>
  </si>
  <si>
    <t>Male</t>
  </si>
  <si>
    <t>Female</t>
  </si>
  <si>
    <t>Unweighted</t>
  </si>
  <si>
    <t>Weighted</t>
  </si>
  <si>
    <t>18-24</t>
  </si>
  <si>
    <t>25-34</t>
  </si>
  <si>
    <t>35-44</t>
  </si>
  <si>
    <t>45-54</t>
  </si>
  <si>
    <t>55-64</t>
  </si>
  <si>
    <t>65+</t>
  </si>
  <si>
    <t>AB</t>
  </si>
  <si>
    <t>C1</t>
  </si>
  <si>
    <t>C2</t>
  </si>
  <si>
    <t>DE</t>
  </si>
  <si>
    <t>London</t>
  </si>
  <si>
    <t>South East</t>
  </si>
  <si>
    <t>South West</t>
  </si>
  <si>
    <t>East of England</t>
  </si>
  <si>
    <t>East Midlands</t>
  </si>
  <si>
    <t>West Midlands</t>
  </si>
  <si>
    <t>Yorkshire and the Humber</t>
  </si>
  <si>
    <t>North East</t>
  </si>
  <si>
    <t>North West</t>
  </si>
  <si>
    <t>Scotland</t>
  </si>
  <si>
    <t>Wales</t>
  </si>
  <si>
    <t>Northern Ireland</t>
  </si>
  <si>
    <t>Leave</t>
  </si>
  <si>
    <t>Remain</t>
  </si>
  <si>
    <t>I did not vote</t>
  </si>
  <si>
    <t>Conservative</t>
  </si>
  <si>
    <t>Labour</t>
  </si>
  <si>
    <t>Liberal Democrat</t>
  </si>
  <si>
    <t>The Brexit Party</t>
  </si>
  <si>
    <t>Liberal Democrats</t>
  </si>
  <si>
    <t>Gender</t>
  </si>
  <si>
    <t>Age</t>
  </si>
  <si>
    <t>Social Grade</t>
  </si>
  <si>
    <t>Region</t>
  </si>
  <si>
    <t>EU 2016 Vote</t>
  </si>
  <si>
    <t>2019</t>
  </si>
  <si>
    <t>Voting Intention</t>
  </si>
  <si>
    <t>Cost of living</t>
  </si>
  <si>
    <t>Quality of the NHS</t>
  </si>
  <si>
    <t>State of the economy</t>
  </si>
  <si>
    <t>Levels of immigration</t>
  </si>
  <si>
    <t>Threat of climate change</t>
  </si>
  <si>
    <t>Availability of housing</t>
  </si>
  <si>
    <t>Levels of crime</t>
  </si>
  <si>
    <t>Level of taxation</t>
  </si>
  <si>
    <t>Britain leaving the EU</t>
  </si>
  <si>
    <t>Number of people on welfare</t>
  </si>
  <si>
    <t>State of Britain's Armed Forces</t>
  </si>
  <si>
    <t>Threat of terrorism</t>
  </si>
  <si>
    <t>Quality / cost of public transport</t>
  </si>
  <si>
    <t>Access to good pensions</t>
  </si>
  <si>
    <t>Quality of and access to schools / universities</t>
  </si>
  <si>
    <t>None of the above</t>
  </si>
  <si>
    <t>Don't know</t>
  </si>
  <si>
    <t>Which do you think are the most important issues facing the country at this time? Please select up to three.</t>
  </si>
  <si>
    <t>BASE: All Respondents</t>
  </si>
  <si>
    <t>Fieldwork:  28th Mar - 2nd Apr 2024</t>
  </si>
  <si>
    <t>Data weighted by interlocking age &amp; gender, region and social grade to Nationally Representative Proportions</t>
  </si>
  <si>
    <t xml:space="preserve"> Nothing in the UK seems to work any more</t>
  </si>
  <si>
    <t xml:space="preserve"> Things in the UK will not get better after the next election</t>
  </si>
  <si>
    <t xml:space="preserve"> At least one of the major political parties in Britain represents me well</t>
  </si>
  <si>
    <t xml:space="preserve"> There is no real difference between the Labour and Conservative Party at the moment</t>
  </si>
  <si>
    <t>Strongly Agree</t>
  </si>
  <si>
    <t>Agree</t>
  </si>
  <si>
    <t>Neither Agree nor Disagree</t>
  </si>
  <si>
    <t>Disagree</t>
  </si>
  <si>
    <t>Strongly Disagree</t>
  </si>
  <si>
    <t>Don’t Know</t>
  </si>
  <si>
    <t>Total Agree:</t>
  </si>
  <si>
    <t>Total Disagree:</t>
  </si>
  <si>
    <t>Net:</t>
  </si>
  <si>
    <t>Grid Summary: ​​​​​​Do you agree or disagree with the following?</t>
  </si>
  <si>
    <t>​​​​​​Do you agree or disagree with the following?: There is no real difference between the Labour and Conservative Party at the moment</t>
  </si>
  <si>
    <t>​​​​​​Do you agree or disagree with the following?: Nothing in the UK seems to work any more</t>
  </si>
  <si>
    <t>​​​​​​Do you agree or disagree with the following?: Things in the UK will not get better after the next election</t>
  </si>
  <si>
    <t>​​​​​​Do you agree or disagree with the following?: At least one of the major political parties in Britain represents me well</t>
  </si>
  <si>
    <t>The UK needs to take a long-term approach to political decision making, as many of the challenges we face will take a long time to resolve</t>
  </si>
  <si>
    <t>The UK needs to take a short-term approach to political decision making, as we have immediate problems which can be solved right now</t>
  </si>
  <si>
    <t xml:space="preserve"> Which of the following comes closest to your view?</t>
  </si>
  <si>
    <t xml:space="preserve"> Economic growth</t>
  </si>
  <si>
    <t xml:space="preserve"> GDP</t>
  </si>
  <si>
    <t xml:space="preserve"> Deficit</t>
  </si>
  <si>
    <t xml:space="preserve"> Fiscal expansion</t>
  </si>
  <si>
    <t xml:space="preserve"> Economic productivity</t>
  </si>
  <si>
    <t xml:space="preserve"> Return on Investment</t>
  </si>
  <si>
    <t>I could confidently explain what this means</t>
  </si>
  <si>
    <t>I could explain what this means</t>
  </si>
  <si>
    <t>I have heard this before, but do not know what it means</t>
  </si>
  <si>
    <t>I have not heard this before</t>
  </si>
  <si>
    <t>Grid Summary: How familiar are you with the following phrases? Please think carefully about your answers, we are trying to understand how well known these terms are.</t>
  </si>
  <si>
    <t>How familiar are you with the following phrases? Please think carefully about your answers, we are trying to understand how well known these terms are.: Economic growth</t>
  </si>
  <si>
    <t>How familiar are you with the following phrases? Please think carefully about your answers, we are trying to understand how well known these terms are.: GDP</t>
  </si>
  <si>
    <t>How familiar are you with the following phrases? Please think carefully about your answers, we are trying to understand how well known these terms are.: Deficit</t>
  </si>
  <si>
    <t>How familiar are you with the following phrases? Please think carefully about your answers, we are trying to understand how well known these terms are.: Fiscal expansion</t>
  </si>
  <si>
    <t>How familiar are you with the following phrases? Please think carefully about your answers, we are trying to understand how well known these terms are.: Economic productivity</t>
  </si>
  <si>
    <t>How familiar are you with the following phrases? Please think carefully about your answers, we are trying to understand how well known these terms are.: Return on Investment</t>
  </si>
  <si>
    <t>Reducing the costs of basic household needs, such as energy and food</t>
  </si>
  <si>
    <t>Strengthening the manufacturing sector</t>
  </si>
  <si>
    <t>Promoting entrepreneurship and support for small businesses</t>
  </si>
  <si>
    <t>Implementing trade agreements with other countries</t>
  </si>
  <si>
    <t>Enabling more young people to do apprenticeships or earn vocational degrees</t>
  </si>
  <si>
    <t>Putting money into businesses which are doing new or innovative things</t>
  </si>
  <si>
    <t>Enabling working people to learn new skills through vocational training and education</t>
  </si>
  <si>
    <t>Putting money into research and development</t>
  </si>
  <si>
    <t>Putting money into  renewable energy and green technologies</t>
  </si>
  <si>
    <t>Reducing taxes for the public</t>
  </si>
  <si>
    <t>More affordable housing</t>
  </si>
  <si>
    <t>Encouraging foreign investment</t>
  </si>
  <si>
    <t>Enhancing infrastructure (roads, bridges, internet)</t>
  </si>
  <si>
    <t>Putting money into the NHS</t>
  </si>
  <si>
    <t>Reducing taxes for businesses</t>
  </si>
  <si>
    <t>Reducing immigration</t>
  </si>
  <si>
    <t>Putting money into public transport</t>
  </si>
  <si>
    <t>Encouraging more young people to earn university degrees</t>
  </si>
  <si>
    <t>Putting money into universities</t>
  </si>
  <si>
    <t>Borrowing money to spend on public services</t>
  </si>
  <si>
    <t>Increasing immigration</t>
  </si>
  <si>
    <t>None of the above would lead to more economic growth</t>
  </si>
  <si>
    <t>Sometimes people talk about how actions can encourage “economic growth”. Which of the following actions, if any, do you think would lead to more economic growth? Select any which apply.</t>
  </si>
  <si>
    <t>It improves my standard of living</t>
  </si>
  <si>
    <t>It means public services like transport, education and the NHS improve</t>
  </si>
  <si>
    <t>It makes it easier to afford the essentials like food</t>
  </si>
  <si>
    <t>It makes me feel more confident about the future</t>
  </si>
  <si>
    <t>It puts more money in my pocket</t>
  </si>
  <si>
    <t>It makes the UK more competitive with other countries</t>
  </si>
  <si>
    <t>It makes my high street more active</t>
  </si>
  <si>
    <t>It means it is easier to find a good job</t>
  </si>
  <si>
    <t>It improves the housing market</t>
  </si>
  <si>
    <t>N/A - Economic growth will not benefit me</t>
  </si>
  <si>
    <t>Other (Please Specify)</t>
  </si>
  <si>
    <t>What are the ways, if any, that “economic growth” in the UK would benefit you? Select any which apply</t>
  </si>
  <si>
    <t>Standards of living would get worse</t>
  </si>
  <si>
    <t>Shops and small businesses would close</t>
  </si>
  <si>
    <t>Unemployment would increase</t>
  </si>
  <si>
    <t>National debt would increase</t>
  </si>
  <si>
    <t>People would be less able to afford essentials</t>
  </si>
  <si>
    <t>High streets would be less busy</t>
  </si>
  <si>
    <t>Public services would struggle to cope</t>
  </si>
  <si>
    <t>Businesses would move overseas</t>
  </si>
  <si>
    <t>If the economy was NOT growing, what would you expect to happen? Select any which apply.</t>
  </si>
  <si>
    <t>Jobs which are available in areas with high unemployment</t>
  </si>
  <si>
    <t>Jobs for young people at the start of their careers</t>
  </si>
  <si>
    <t>Jobs which provide a long-lasting stable career</t>
  </si>
  <si>
    <t>Jobs which benefit society more broadly</t>
  </si>
  <si>
    <t>Jobs which are open to people who find it difficult to find employment</t>
  </si>
  <si>
    <t>Jobs which make the UK more competitive on the global stage</t>
  </si>
  <si>
    <t>Jobs with flexible working hours and the ability to work from home</t>
  </si>
  <si>
    <t>Jobs outside London and the South East</t>
  </si>
  <si>
    <t>Jobs for people without university degrees</t>
  </si>
  <si>
    <t>Jobs for older people who are late on in their careers</t>
  </si>
  <si>
    <t>Jobs which pay people highly</t>
  </si>
  <si>
    <t>Jobs for people with university degrees</t>
  </si>
  <si>
    <t>Thinking about jobs in the UK, which of the following types of jobs do you think the UK Government should be working hardest to create? Select any which apply.</t>
  </si>
  <si>
    <t>It will make the UK better prepared for the future</t>
  </si>
  <si>
    <t>It will get the UK economy growing</t>
  </si>
  <si>
    <t>It will  improve the lives of future generations</t>
  </si>
  <si>
    <t>It will make the UK more competitive on the world stage</t>
  </si>
  <si>
    <t>It will develop new life-saving medicines and treatments</t>
  </si>
  <si>
    <t>It will create more well-paid jobs in the UK</t>
  </si>
  <si>
    <t>It will develop new technologies that will make my life easier</t>
  </si>
  <si>
    <t>It will lead to improvements in public services like transport, education and the NHS</t>
  </si>
  <si>
    <t>It will help solve long-term problems such as climate change</t>
  </si>
  <si>
    <t>It will make the UK more secure</t>
  </si>
  <si>
    <t>It will help solve immediate problems like an overstretched NHS</t>
  </si>
  <si>
    <t>It will reduce the cost of products that I need</t>
  </si>
  <si>
    <t>It will make high streets in the UK more active</t>
  </si>
  <si>
    <t>It will make transportation safer</t>
  </si>
  <si>
    <t>N/A - There are no benefits to investing more money into research and development</t>
  </si>
  <si>
    <t>What do you think would be the benefits, if any, of the Government investing more money into research and development?Select any which apply.</t>
  </si>
  <si>
    <t>This is one of the most important reasons to invest in R&amp;D</t>
  </si>
  <si>
    <t>This is an important reason to invest in R&amp;D</t>
  </si>
  <si>
    <t>This is a reason to invest in R&amp;D, but not an important one</t>
  </si>
  <si>
    <t>This is not a reason to invest in R&amp;D</t>
  </si>
  <si>
    <t xml:space="preserve"> Nothing works in Britain at the moment. Investing in Research &amp; Development will help us to solve the crisis facing our public services. Which of the following comes closest to your view?</t>
  </si>
  <si>
    <t>BASE: Question randomly assigned to respondents</t>
  </si>
  <si>
    <t xml:space="preserve"> Investing in Research &amp; Development is an important part of producing solutions for our public services and economy. Which of the following comes closest to your view?</t>
  </si>
  <si>
    <t xml:space="preserve"> Investing in Research &amp; Development would provide rewarding and well paid jobs for people in the UK. Which of the following comes closest to your view?</t>
  </si>
  <si>
    <t xml:space="preserve"> Investing in Research &amp; Development would create a wide range of jobs up and down the UK for people of all skill levels. Which of the following comes closest to your view?</t>
  </si>
  <si>
    <t xml:space="preserve"> Investing in Research &amp; Development in my local area will grow the local economy. Which of the following comes closest to your view?</t>
  </si>
  <si>
    <t xml:space="preserve"> Investing in Research &amp; Development in the UK will grow the UK economy. Which of the following comes closest to your view?</t>
  </si>
  <si>
    <t xml:space="preserve"> Investing in Research &amp; Development would provide 250,000 new jobs across the UK. Which of the following comes closest to your view?</t>
  </si>
  <si>
    <t xml:space="preserve"> Investing in Research &amp; Development would provide 50 new jobs in your nearest town. Which of the following comes closest to your view?</t>
  </si>
  <si>
    <t>We should invest more into Research &amp; Development as it will create jobs that people want</t>
  </si>
  <si>
    <t>We should invest more into Research &amp; Development as it will grow the economy</t>
  </si>
  <si>
    <t xml:space="preserve"> Overall, which of the following do you think are more convincing arguments?</t>
  </si>
  <si>
    <t>We should invest more into Research &amp; Development as it will put more money in people’s pockets in the long run</t>
  </si>
  <si>
    <t>We should invest more into Research &amp; Development as it will lead to new inventions which the UK can export globally</t>
  </si>
  <si>
    <t>We should invest more into Research &amp; Development as it will help my local area thrive</t>
  </si>
  <si>
    <t>We should invest more into Research &amp; Development as it will grow our country’s economy</t>
  </si>
  <si>
    <t>This makes a very strong case for R&amp;D investment</t>
  </si>
  <si>
    <t>This makes a somewhat strong case for R&amp;D investment</t>
  </si>
  <si>
    <t>This makes a somewhat weak case for R&amp;D investment</t>
  </si>
  <si>
    <t>This makes a very weak case for R&amp;D investment</t>
  </si>
  <si>
    <t xml:space="preserve"> Imagine you saw the following argument for investing in R&amp;D in the run up to the next election. How well do you think this makes the case for R&amp;D investment?"Every £1 invested in R&amp;D returns 25p per year to society, forever"</t>
  </si>
  <si>
    <t xml:space="preserve"> Imagine you saw the following argument for investing in R&amp;D in the run up to the next election. How well do you think this makes the case for R&amp;D investment?"Investing in R&amp;D grows the economy"</t>
  </si>
  <si>
    <t xml:space="preserve"> Imagine you saw the following argument for investing in R&amp;D in the run up to the next election. How well do you think this makes the case for R&amp;D investment?"Businesses leave the UK because of a lack of R&amp;D investment"</t>
  </si>
  <si>
    <t xml:space="preserve"> Imagine you saw the following argument for investing in R&amp;D in the run up to the next election. How well do you think this makes the case for R&amp;D investment?"Investing in R&amp;D creates more jobs for people in the UK"</t>
  </si>
  <si>
    <t xml:space="preserve"> Imagine you saw the following argument for investing in R&amp;D in the run up to the next election. How well do you think this makes the case for R&amp;D investment?"Investing in R&amp;D will help us fix our broken public services"</t>
  </si>
  <si>
    <t xml:space="preserve"> Imagine you saw the following argument for investing in R&amp;D in the run up to the next election. How well do you think this makes the case for R&amp;D investment?Investing in R&amp;D will make the UK a more attractive trading partner for other countries"</t>
  </si>
  <si>
    <t>Every £1 invested in R&amp;D returns 25p per year to society, forever</t>
  </si>
  <si>
    <t>Investing in R&amp;D grows the economy</t>
  </si>
  <si>
    <t>Businesses leave the UK because of a lack of R&amp;D investment</t>
  </si>
  <si>
    <t>Investing in R&amp;D creates more jobs for people in the UK</t>
  </si>
  <si>
    <t>Investing in R&amp;D will help us fix our broken public services</t>
  </si>
  <si>
    <t>Investing in R&amp;D will make the UK a more attractive trading partner for other countries</t>
  </si>
  <si>
    <t xml:space="preserve"> Of those, which would you say makes the best case for R&amp;D investment?</t>
  </si>
  <si>
    <t xml:space="preserve"> We should invest more into Research &amp; Development as it will create jobs that people want</t>
  </si>
  <si>
    <t xml:space="preserve"> We should invest more into Research &amp; Development as it will grow the economy</t>
  </si>
  <si>
    <t xml:space="preserve"> We should invest more into Research &amp; Development as it will put more money in people’s pockets in the long run</t>
  </si>
  <si>
    <t xml:space="preserve"> We should invest more into Research &amp; Development as it will lead to new inventions which the UK can export globally</t>
  </si>
  <si>
    <t xml:space="preserve"> We should invest more into Research &amp; Development as it will help my local area thrive</t>
  </si>
  <si>
    <t>Grid Summary: Below are a number of arguments that have been made in support of investing more into Research &amp; Development. For each please indicate how well you believe this makes the case for investment?</t>
  </si>
  <si>
    <t>Below are a number of arguments that have been made in support of investing more into Research &amp; Development. For each please indicate how well you believe this makes the case for investment?: We should invest more into Research &amp; Development as it will create jobs that people want</t>
  </si>
  <si>
    <t>Below are a number of arguments that have been made in support of investing more into Research &amp; Development. For each please indicate how well you believe this makes the case for investment?: We should invest more into Research &amp; Development as it will grow the economy</t>
  </si>
  <si>
    <t>Below are a number of arguments that have been made in support of investing more into Research &amp; Development. For each please indicate how well you believe this makes the case for investment?: We should invest more into Research &amp; Development as it will put more money in people’s pockets in the long run</t>
  </si>
  <si>
    <t>Below are a number of arguments that have been made in support of investing more into Research &amp; Development. For each please indicate how well you believe this makes the case for investment?: We should invest more into Research &amp; Development as it will lead to new inventions which the UK can export globally</t>
  </si>
  <si>
    <t>Below are a number of arguments that have been made in support of investing more into Research &amp; Development. For each please indicate how well you believe this makes the case for investment?: We should invest more into Research &amp; Development as it will help my local area thrive</t>
  </si>
  <si>
    <t>It is clear how investing in R&amp;D would grow the economy</t>
  </si>
  <si>
    <t>It is not clear how investing in R&amp;D would grow the economy</t>
  </si>
  <si>
    <t xml:space="preserve"> In general, which of the following comes closest to your view?</t>
  </si>
  <si>
    <t>To grow the economy it would be better to cut income taxes</t>
  </si>
  <si>
    <t>To grow the economy it would be better to invest in Research &amp; Development</t>
  </si>
  <si>
    <t>To grow the economy it would be better to build more renewable energy sources</t>
  </si>
  <si>
    <t>To grow the economy it would be better to build more new hospitals</t>
  </si>
  <si>
    <t>To grow the economy it would be better to build new public transport links</t>
  </si>
  <si>
    <t>To grow the economy it would be better to cut business taxes</t>
  </si>
  <si>
    <t>To grow the economy it would be better to increase the minimum wage</t>
  </si>
  <si>
    <t xml:space="preserve"> I expect there would be a lot of these jobs|I expect there would be a small number of these</t>
  </si>
  <si>
    <t xml:space="preserve"> I expect these jobs would be in my local area|I expect these jobs would be elsewhere in the country</t>
  </si>
  <si>
    <t xml:space="preserve"> I expect these jobs would have good progression opportunities|I expect these jobs would have poor progression opportunities</t>
  </si>
  <si>
    <t xml:space="preserve"> I expect these jobs would be relatively well paid|I expect these jobs would be relatively poorly paid</t>
  </si>
  <si>
    <t xml:space="preserve"> I expect these jobs would require a high level of education|I expect these jobs would be available for people with a range of educational backgrounds</t>
  </si>
  <si>
    <t xml:space="preserve"> I expect these jobs would mainly be open to young people at the start of their career|I expect these jobs would be open to people at any stage in their career</t>
  </si>
  <si>
    <t xml:space="preserve"> I expect people like me would be able to work in these jobs|I expect people like me would not be able to work in these jobs</t>
  </si>
  <si>
    <t>-2</t>
  </si>
  <si>
    <t>-1</t>
  </si>
  <si>
    <t>0</t>
  </si>
  <si>
    <t>1</t>
  </si>
  <si>
    <t>2</t>
  </si>
  <si>
    <t>Grid Summary: Think about the jobs which investing in Research &amp; Development could create. Which of the following do you expect to be true of these jobs?</t>
  </si>
  <si>
    <t>Think about the jobs which investing in Research &amp; Development could create. Which of the following do you expect to be true of these jobs?: I expect there would be a lot of these jobs|I expect there would be a small number of these</t>
  </si>
  <si>
    <t>Think about the jobs which investing in Research &amp; Development could create. Which of the following do you expect to be true of these jobs?: I expect these jobs would be in my local area|I expect these jobs would be elsewhere in the country</t>
  </si>
  <si>
    <t>Think about the jobs which investing in Research &amp; Development could create. Which of the following do you expect to be true of these jobs?: I expect these jobs would have good progression opportunities|I expect these jobs would have poor progression opportunities</t>
  </si>
  <si>
    <t>Think about the jobs which investing in Research &amp; Development could create. Which of the following do you expect to be true of these jobs?: I expect these jobs would be relatively well paid|I expect these jobs would be relatively poorly paid</t>
  </si>
  <si>
    <t>Think about the jobs which investing in Research &amp; Development could create. Which of the following do you expect to be true of these jobs?: I expect these jobs would require a high level of education|I expect these jobs would be available for people with a range of educational backgrounds</t>
  </si>
  <si>
    <t>Think about the jobs which investing in Research &amp; Development could create. Which of the following do you expect to be true of these jobs?: I expect these jobs would mainly be open to young people at the start of their career|I expect these jobs would be open to people at any stage in their career</t>
  </si>
  <si>
    <t>Think about the jobs which investing in Research &amp; Development could create. Which of the following do you expect to be true of these jobs?: I expect people like me would be able to work in these jobs|I expect people like me would not be able to work in these jobs</t>
  </si>
  <si>
    <t>Which of the following types of jobs, if any, do you think would be created by greater investment in Research &amp; Development? Select any which apply.</t>
  </si>
  <si>
    <t>They tend to be better paid</t>
  </si>
  <si>
    <t>They tend to be working towards a good cause</t>
  </si>
  <si>
    <t>They tend to better support the economy more broadly</t>
  </si>
  <si>
    <t>They tend to have more opportunities for progression</t>
  </si>
  <si>
    <t>They tend to be more interesting or engaging</t>
  </si>
  <si>
    <t>They tend to be in a wider variety of areas in the country</t>
  </si>
  <si>
    <t>They tend to be more stable (people can stay in them for a long time)</t>
  </si>
  <si>
    <t>They tend to be more accessible</t>
  </si>
  <si>
    <t>What advantages, if any, do you think jobs in Research &amp; Development tend to have over other jobs? Select any which apply</t>
  </si>
  <si>
    <t>I already work in Research &amp; Development</t>
  </si>
  <si>
    <t>I would be very interested</t>
  </si>
  <si>
    <t>I would be somewhat interested</t>
  </si>
  <si>
    <t>I would not be very interested</t>
  </si>
  <si>
    <t>I would not be interested at all</t>
  </si>
  <si>
    <t>Don't Know</t>
  </si>
  <si>
    <t xml:space="preserve"> Jobs in Research &amp; Development can include people who carry out research and those who support them, for instance technicians and staff working in admin and finance. Would you personally be interested in a job in the Research &amp; Development industry or not?</t>
  </si>
  <si>
    <t>Strongly Support</t>
  </si>
  <si>
    <t>Support</t>
  </si>
  <si>
    <t>Neither Support nor Oppose</t>
  </si>
  <si>
    <t>Oppose</t>
  </si>
  <si>
    <t>Strongly Oppose</t>
  </si>
  <si>
    <t>Total Support:</t>
  </si>
  <si>
    <t>Total Oppose:</t>
  </si>
  <si>
    <t xml:space="preserve"> Imagine there was a proposal to attract more businesses to set up research facilities in your local area. Would you support or oppose this proposal?</t>
  </si>
  <si>
    <t xml:space="preserve"> Imagine there was a proposal to attract more universities to set up research facilities in your local area. Would you support or oppose this proposal?</t>
  </si>
  <si>
    <t xml:space="preserve"> Imagine there was a proposal to attract more NHS bodies to set up research facilities in your local area. Would you support or oppose this proposal?</t>
  </si>
  <si>
    <t xml:space="preserve"> Imagine there was a proposal to attract more medical research charities to set up research facilities in your local area. Would you support or oppose this proposal?</t>
  </si>
  <si>
    <t>It would boost the local economy</t>
  </si>
  <si>
    <t>It would provide jobs for local people</t>
  </si>
  <si>
    <t>It would provide opportunities for local people to take part in research</t>
  </si>
  <si>
    <t>It would encourage young people to stay in the area</t>
  </si>
  <si>
    <t>It would bring other businesses to the area like shops</t>
  </si>
  <si>
    <t>It would provide opportunities for local students</t>
  </si>
  <si>
    <t>It would bring people into the area</t>
  </si>
  <si>
    <t>It would lead to inventions or discoveries my area could be proud of</t>
  </si>
  <si>
    <t>It would improve local infrastructure like roads and public transport</t>
  </si>
  <si>
    <t>It would increase provision of local public services, like schools or doctors</t>
  </si>
  <si>
    <t>It would provide opportunities for my children or family</t>
  </si>
  <si>
    <t>It would increase the value of houses in the local area</t>
  </si>
  <si>
    <t>N/A - There are no advantages to my local area of bringing in more businesses to set up research facilities</t>
  </si>
  <si>
    <t>What, if anything, do you think are advantages to your local area of attracting more businesses to set up research facilities in your local area? Select any which apply</t>
  </si>
  <si>
    <t>N/A - There are no advantages to my local area of bringing in more universities to set up research facilities</t>
  </si>
  <si>
    <t>What, if anything, do you think are advantages to your local area of attracting more universities to set up research facilities in your local area? Select any which apply</t>
  </si>
  <si>
    <t>N/A - There are no advantages to my local area of bringing in more NHS bodies to set up research facilities</t>
  </si>
  <si>
    <t>What, if anything, do you think are advantages to your local area of attracting more NHS bodies to set up research facilities in your local area? Select any which apply</t>
  </si>
  <si>
    <t>N/A - There are no advantages to my local area of bringing in more medical research charities to set up research facilities</t>
  </si>
  <si>
    <t>What, if anything, do you think are advantages to your local area of attracting more medical research charities to set up research facilities in your local area? Select any which apply</t>
  </si>
  <si>
    <t>I would like my local MP to actively campaign FOR the centre to be set up in my constituency</t>
  </si>
  <si>
    <t>I would like my local MP not to get involved at all</t>
  </si>
  <si>
    <t>I would like my local MP to actively campaign AGAINST the centre being set up in my constituency</t>
  </si>
  <si>
    <t xml:space="preserve"> Imagine an organisation was looking to establish a new research centre in the UK. Which of the following best describes how you would like your local MP to respond?</t>
  </si>
  <si>
    <t>I would like there to be new R&amp;D jobs in my area</t>
  </si>
  <si>
    <t>I would like there to be new R&amp;D jobs in the UK but not in my area</t>
  </si>
  <si>
    <t>I would NOT like there to be new R&amp;D jobs in the UK</t>
  </si>
  <si>
    <t>Healthcare</t>
  </si>
  <si>
    <t>Environment</t>
  </si>
  <si>
    <t>Education</t>
  </si>
  <si>
    <t>Economics</t>
  </si>
  <si>
    <t>Security and defence</t>
  </si>
  <si>
    <t>Transport</t>
  </si>
  <si>
    <t>Arts and culture</t>
  </si>
  <si>
    <t>Which of the following topics, if any, would you most like to see investment in Research &amp; Development for?Select up to three of the following</t>
  </si>
  <si>
    <t>This area just needs more investment in general</t>
  </si>
  <si>
    <t>It is more important to find solutions in this area than others</t>
  </si>
  <si>
    <t>The UK could become a world-leader in this area with more R&amp;D</t>
  </si>
  <si>
    <t>Investing in R&amp;D in this area would have more benefits to the economy</t>
  </si>
  <si>
    <t>Investing in R&amp;D in this area would create more jobs</t>
  </si>
  <si>
    <t>The problems in this area would be easier to solve with R&amp;D</t>
  </si>
  <si>
    <t>I find this area more interesting</t>
  </si>
  <si>
    <t>I would personally benefit more from R&amp;D in this area</t>
  </si>
  <si>
    <t>You said that you would most like to see investment in Healthcare. Which of the following are the reasons for this?Select any which apply.</t>
  </si>
  <si>
    <t>You said that you would most like to see investment in the Environment. Which of the following are the reasons for this? Select any which apply.</t>
  </si>
  <si>
    <t>You said that you would most like to see investment in Economics. Which of the following are the reasons for this? Select any which apply.</t>
  </si>
  <si>
    <t>You said that you would most like to see investment in Education. Which of the following are the reasons for this? Select any which apply.</t>
  </si>
  <si>
    <t>You said that you would most like to see investment in Security and Defence. Which of the following are the reasons for this? Select any which apply.</t>
  </si>
  <si>
    <t>You said that you would most like to see investment in Transport. Which of the following are the reasons for this? Select any which apply.</t>
  </si>
  <si>
    <t>*</t>
  </si>
  <si>
    <t>You said that you would most like to see investment in Arts and Culture. Which of the following are the reasons for this? Select any which apply.</t>
  </si>
  <si>
    <t xml:space="preserve"> Scientists</t>
  </si>
  <si>
    <t xml:space="preserve"> Teachers</t>
  </si>
  <si>
    <t xml:space="preserve"> Politicians</t>
  </si>
  <si>
    <t xml:space="preserve"> Journalists</t>
  </si>
  <si>
    <t xml:space="preserve"> University lecturers</t>
  </si>
  <si>
    <t xml:space="preserve"> NHS workers</t>
  </si>
  <si>
    <t xml:space="preserve"> CEOs of large businesses</t>
  </si>
  <si>
    <t>1 - do not trust at all</t>
  </si>
  <si>
    <t>3</t>
  </si>
  <si>
    <t>4</t>
  </si>
  <si>
    <t>5 - trust completely</t>
  </si>
  <si>
    <t>Grid Summary: How much would you say you trust the following, on a scale of 1 to 5 where 1 means you do not trust them at all, and 5 indicates you trust them completely?</t>
  </si>
  <si>
    <t>How much would you say you trust the following, on a scale of 1 to 5 where 1 means you do not trust them at all, and 5 indicates you trust them completely?: Scientists</t>
  </si>
  <si>
    <t>How much would you say you trust the following, on a scale of 1 to 5 where 1 means you do not trust them at all, and 5 indicates you trust them completely?: Teachers</t>
  </si>
  <si>
    <t>How much would you say you trust the following, on a scale of 1 to 5 where 1 means you do not trust them at all, and 5 indicates you trust them completely?: Politicians</t>
  </si>
  <si>
    <t>How much would you say you trust the following, on a scale of 1 to 5 where 1 means you do not trust them at all, and 5 indicates you trust them completely?: Journalists</t>
  </si>
  <si>
    <t>How much would you say you trust the following, on a scale of 1 to 5 where 1 means you do not trust them at all, and 5 indicates you trust them completely?: University lecturers</t>
  </si>
  <si>
    <t>How much would you say you trust the following, on a scale of 1 to 5 where 1 means you do not trust them at all, and 5 indicates you trust them completely?: NHS workers</t>
  </si>
  <si>
    <t>How much would you say you trust the following, on a scale of 1 to 5 where 1 means you do not trust them at all, and 5 indicates you trust them completely?: CEOs of large businesses</t>
  </si>
  <si>
    <t xml:space="preserve"> To be honest about how much money the Government should be investing into R&amp;D</t>
  </si>
  <si>
    <t xml:space="preserve"> To honestly explain the results of R&amp;D to the public</t>
  </si>
  <si>
    <t xml:space="preserve"> To be honest about how helpful R&amp;D is to the public</t>
  </si>
  <si>
    <t>Completely trust</t>
  </si>
  <si>
    <t>Mostly trust</t>
  </si>
  <si>
    <t>Trust a little</t>
  </si>
  <si>
    <t>Do not trust at all</t>
  </si>
  <si>
    <t>Grid Summary: In general, would you trust scientists on the following?</t>
  </si>
  <si>
    <t>In general, would you trust scientists on the following?: To be honest about how much money the Government should be investing into R&amp;D</t>
  </si>
  <si>
    <t>In general, would you trust scientists on the following?: To honestly explain the results of R&amp;D to the public</t>
  </si>
  <si>
    <t>In general, would you trust scientists on the following?: To be honest about how helpful R&amp;D is to the public</t>
  </si>
  <si>
    <t>They personally know the topic well</t>
  </si>
  <si>
    <t>They would take into account all the evidence</t>
  </si>
  <si>
    <t>They are generally trustworthy</t>
  </si>
  <si>
    <t>They would not have any reason to be dishonest</t>
  </si>
  <si>
    <t>They tend to be transparent about what they think</t>
  </si>
  <si>
    <t>N/A - I would NOT trust those who work in R&amp;D to talk about R&amp;D investment</t>
  </si>
  <si>
    <t>In general, what are the reasons that you would trust those who work in R&amp;D to talk about R&amp;D investment? Select any which apply</t>
  </si>
  <si>
    <t xml:space="preserve"> I would like to hear more about R&amp;D being carried out in the UK</t>
  </si>
  <si>
    <t xml:space="preserve"> I would like to hear more about the R&amp;D being carried out in my local area</t>
  </si>
  <si>
    <t xml:space="preserve"> I would be interested in taking part in R&amp;D as a participant</t>
  </si>
  <si>
    <t>Grid Summary: Do you agree or disagree with the following?</t>
  </si>
  <si>
    <t>Do you agree or disagree with the following?: I would like to hear more about R&amp;D being carried out in the UK</t>
  </si>
  <si>
    <t>Do you agree or disagree with the following?: I would be interested in taking part in R&amp;D as a participant</t>
  </si>
  <si>
    <t>Do you agree or disagree with the following?: I would like to hear more about the R&amp;D being carried out in my local area</t>
  </si>
  <si>
    <t xml:space="preserve"> Politicians should embrace long-term thinking and solutions</t>
  </si>
  <si>
    <t xml:space="preserve"> I would like more R&amp;D investment and facilities in my local area</t>
  </si>
  <si>
    <t xml:space="preserve"> I would like to vote for someone who will support R&amp;D in the UK</t>
  </si>
  <si>
    <t>Do you agree or disagree with the following?: I would like more R&amp;D investment and facilities in my local area</t>
  </si>
  <si>
    <t>Do you agree or disagree with the following?: Politicians should embrace long-term thinking and solutions</t>
  </si>
  <si>
    <t>Do you agree or disagree with the following?: I would like to vote for someone who will support R&amp;D in the UK</t>
  </si>
  <si>
    <t xml:space="preserve"> Campaigning for more R&amp;D jobs to be created in the area</t>
  </si>
  <si>
    <t xml:space="preserve"> Campaigning for your nearest NHS hospital to host more clinical trials</t>
  </si>
  <si>
    <t xml:space="preserve"> Engaging with the leaders of local R&amp;D organisations such as Uuniversities and businesses</t>
  </si>
  <si>
    <t xml:space="preserve"> Voting in Parliament in favour of decisions that will support R&amp;D in the UK</t>
  </si>
  <si>
    <t xml:space="preserve"> Creating a new scheme for local school children to visit research centres</t>
  </si>
  <si>
    <t xml:space="preserve"> Speaking in Parliament about the importance of R&amp;D</t>
  </si>
  <si>
    <t xml:space="preserve"> Campaigning for businesses to set up a research centre in the area</t>
  </si>
  <si>
    <t xml:space="preserve"> Campaigning for a new research centre to be built on your nearest high street</t>
  </si>
  <si>
    <t>Grid Summary: Imagine the next MP elected to represent your constituency did the following. Would you support or oppose these actions being taken by your next MP?</t>
  </si>
  <si>
    <t>Imagine the next MP elected to represent your constituency did the following. Would you support or oppose these actions being taken by your next MP?: Campaigning for a new research centre to be built on your nearest high street</t>
  </si>
  <si>
    <t>Imagine the next MP elected to represent your constituency did the following. Would you support or oppose these actions being taken by your next MP?: Campaigning for businesses to set up a research centre in the area</t>
  </si>
  <si>
    <t>Imagine the next MP elected to represent your constituency did the following. Would you support or oppose these actions being taken by your next MP?: Creating a new scheme for local school children to visit research centres</t>
  </si>
  <si>
    <t>Imagine the next MP elected to represent your constituency did the following. Would you support or oppose these actions being taken by your next MP?: Campaigning for your nearest NHS hospital to host more clinical trials</t>
  </si>
  <si>
    <t>Imagine the next MP elected to represent your constituency did the following. Would you support or oppose these actions being taken by your next MP?: Speaking in Parliament about the importance of R&amp;D</t>
  </si>
  <si>
    <t>Imagine the next MP elected to represent your constituency did the following. Would you support or oppose these actions being taken by your next MP?: Voting in Parliament in favour of decisions that will support R&amp;D in the UK</t>
  </si>
  <si>
    <t>Imagine the next MP elected to represent your constituency did the following. Would you support or oppose these actions being taken by your next MP?: Engaging with the leaders of local R&amp;D organisations such as Uuniversities and businesses</t>
  </si>
  <si>
    <t>Imagine the next MP elected to represent your constituency did the following. Would you support or oppose these actions being taken by your next MP?: Campaigning for more R&amp;D jobs to be created in the area</t>
  </si>
  <si>
    <t>Full Results</t>
  </si>
  <si>
    <t>BASE: Selected this topic</t>
  </si>
  <si>
    <t>Public First Poll for CaSE 2024 Poll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</si>
</sst>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1"/>
      <color rgb="FF000000"/>
      <name val="Calibri"/>
      <family val="2"/>
      <scheme val="minor"/>
    </font>
    <font>
      <b/>
      <sz val="18"/>
      <color rgb="FF000000"/>
      <name val="Calibri"/>
    </font>
    <font>
      <b/>
      <sz val="14"/>
      <color rgb="FF000000"/>
      <name val="Calibri"/>
    </font>
    <font>
      <sz val="14"/>
      <color rgb="FF000000"/>
      <name val="Calibri"/>
    </font>
    <font>
      <sz val="13"/>
      <color rgb="FF000000"/>
      <name val="Calibri"/>
    </font>
    <font>
      <i/>
      <sz val="13"/>
      <color rgb="FF000000"/>
      <name val="Calibri"/>
    </font>
    <font>
      <i/>
      <u/>
      <sz val="13"/>
      <color theme="10"/>
      <name val="Calibri"/>
    </font>
    <font>
      <b/>
      <sz val="11"/>
      <color rgb="FF000000"/>
      <name val="Calibri"/>
    </font>
    <font>
      <sz val="11"/>
      <color rgb="FF000000"/>
      <name val="Calibri"/>
    </font>
    <font>
      <u/>
      <sz val="11"/>
      <color theme="10"/>
      <name val="Calibri"/>
    </font>
    <font>
      <b/>
      <sz val="12"/>
      <color rgb="FF000000"/>
      <name val="Calibri"/>
    </font>
    <font>
      <b/>
      <i/>
      <sz val="11"/>
      <color rgb="FF000000"/>
      <name val="Calibri"/>
    </font>
  </fonts>
  <fills count="2">
    <fill>
      <patternFill patternType="none"/>
    </fill>
    <fill>
      <patternFill patternType="gray125"/>
    </fill>
  </fills>
  <borders count="4">
    <border>
      <left/>
      <right/>
      <top/>
      <bottom/>
      <diagonal/>
    </border>
    <border>
      <left/>
      <right/>
      <top style="thin">
        <color rgb="FF000000"/>
      </top>
      <bottom/>
      <diagonal/>
    </border>
    <border>
      <left/>
      <right/>
      <top/>
      <bottom style="thin">
        <color rgb="FF000000"/>
      </bottom>
      <diagonal/>
    </border>
    <border>
      <left/>
      <right/>
      <top style="thin">
        <color rgb="FF000000"/>
      </top>
      <bottom style="thin">
        <color rgb="FF000000"/>
      </bottom>
      <diagonal/>
    </border>
  </borders>
  <cellStyleXfs count="1">
    <xf numFmtId="0" fontId="0" fillId="0" borderId="0"/>
  </cellStyleXfs>
  <cellXfs count="31">
    <xf numFmtId="0" fontId="0" fillId="0" borderId="0" xfId="0"/>
    <xf numFmtId="0" fontId="1" fillId="0" borderId="0" xfId="0" applyFont="1" applyAlignment="1">
      <alignment horizontal="center" vertical="top" wrapText="1"/>
    </xf>
    <xf numFmtId="0" fontId="2" fillId="0" borderId="0" xfId="0" applyFont="1"/>
    <xf numFmtId="0" fontId="3" fillId="0" borderId="0" xfId="0" applyFont="1" applyAlignment="1">
      <alignment horizontal="left"/>
    </xf>
    <xf numFmtId="0" fontId="5" fillId="0" borderId="0" xfId="0" applyFont="1" applyAlignment="1">
      <alignment horizontal="left" vertical="top"/>
    </xf>
    <xf numFmtId="0" fontId="6" fillId="0" borderId="0" xfId="0" applyFont="1" applyAlignment="1">
      <alignment horizontal="left" vertical="top"/>
    </xf>
    <xf numFmtId="0" fontId="7" fillId="0" borderId="0" xfId="0" applyFont="1"/>
    <xf numFmtId="0" fontId="8" fillId="0" borderId="0" xfId="0" applyFont="1" applyAlignment="1">
      <alignment horizontal="center"/>
    </xf>
    <xf numFmtId="0" fontId="9" fillId="0" borderId="0" xfId="0" applyFont="1"/>
    <xf numFmtId="0" fontId="8" fillId="0" borderId="0" xfId="0" applyFont="1" applyAlignment="1">
      <alignment horizontal="center" vertical="center"/>
    </xf>
    <xf numFmtId="1" fontId="8" fillId="0" borderId="1" xfId="0" applyNumberFormat="1" applyFont="1" applyBorder="1" applyAlignment="1">
      <alignment horizontal="center" vertical="center"/>
    </xf>
    <xf numFmtId="1" fontId="7" fillId="0" borderId="2" xfId="0" applyNumberFormat="1" applyFont="1" applyBorder="1" applyAlignment="1">
      <alignment horizontal="center" vertical="center"/>
    </xf>
    <xf numFmtId="0" fontId="8" fillId="0" borderId="1" xfId="0" applyFont="1" applyBorder="1" applyAlignment="1">
      <alignment horizontal="center" vertical="center" wrapText="1"/>
    </xf>
    <xf numFmtId="0" fontId="7" fillId="0" borderId="1" xfId="0" applyFont="1" applyBorder="1" applyAlignment="1">
      <alignment horizontal="center" vertical="center"/>
    </xf>
    <xf numFmtId="0" fontId="9" fillId="0" borderId="0" xfId="0" applyFont="1" applyAlignment="1">
      <alignment horizontal="center"/>
    </xf>
    <xf numFmtId="0" fontId="8" fillId="0" borderId="1" xfId="0" applyFont="1" applyBorder="1" applyAlignment="1">
      <alignment horizontal="center" vertical="center"/>
    </xf>
    <xf numFmtId="0" fontId="8" fillId="0" borderId="1" xfId="0" applyFont="1" applyBorder="1"/>
    <xf numFmtId="9" fontId="8" fillId="0" borderId="0" xfId="0" applyNumberFormat="1" applyFont="1" applyAlignment="1">
      <alignment horizontal="center" vertical="center"/>
    </xf>
    <xf numFmtId="0" fontId="8" fillId="0" borderId="0" xfId="0" applyFont="1" applyAlignment="1">
      <alignment horizontal="center" vertical="center" wrapText="1"/>
    </xf>
    <xf numFmtId="9" fontId="8" fillId="0" borderId="2" xfId="0" applyNumberFormat="1" applyFont="1" applyBorder="1" applyAlignment="1">
      <alignment horizontal="center" vertical="center"/>
    </xf>
    <xf numFmtId="0" fontId="8" fillId="0" borderId="3" xfId="0" applyFont="1" applyBorder="1" applyAlignment="1">
      <alignment horizontal="center" vertical="center" wrapText="1"/>
    </xf>
    <xf numFmtId="9" fontId="7" fillId="0" borderId="0" xfId="0" applyNumberFormat="1" applyFont="1" applyAlignment="1">
      <alignment horizontal="center" vertical="center"/>
    </xf>
    <xf numFmtId="9" fontId="7" fillId="0" borderId="2" xfId="0" applyNumberFormat="1" applyFont="1" applyBorder="1" applyAlignment="1">
      <alignment horizontal="center" vertical="center"/>
    </xf>
    <xf numFmtId="0" fontId="7" fillId="0" borderId="0" xfId="0" applyFont="1" applyAlignment="1">
      <alignment horizontal="center" wrapText="1"/>
    </xf>
    <xf numFmtId="0" fontId="11" fillId="0" borderId="0" xfId="0" applyFont="1"/>
    <xf numFmtId="0" fontId="1" fillId="0" borderId="0" xfId="0" applyFont="1" applyAlignment="1">
      <alignment horizontal="center" vertical="top" wrapText="1"/>
    </xf>
    <xf numFmtId="0" fontId="0" fillId="0" borderId="0" xfId="0"/>
    <xf numFmtId="0" fontId="4" fillId="0" borderId="0" xfId="0" applyFont="1" applyAlignment="1">
      <alignment horizontal="left" vertical="top" wrapText="1"/>
    </xf>
    <xf numFmtId="0" fontId="7" fillId="0" borderId="1" xfId="0" applyFont="1" applyBorder="1" applyAlignment="1">
      <alignment horizontal="center" vertical="center"/>
    </xf>
    <xf numFmtId="0" fontId="8" fillId="0" borderId="1" xfId="0" applyFont="1" applyBorder="1" applyAlignment="1">
      <alignment horizontal="center" vertical="center"/>
    </xf>
    <xf numFmtId="0" fontId="10" fillId="0" borderId="0" xfId="0" applyFont="1" applyAlignment="1">
      <alignment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calcChain" Target="calcChain.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customXml" Target="../customXml/item1.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theme" Target="theme/theme1.xml"/><Relationship Id="rId119"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g"/></Relationships>
</file>

<file path=xl/drawings/_rels/drawing31.xml.rels><?xml version="1.0" encoding="UTF-8" standalone="yes"?>
<Relationships xmlns="http://schemas.openxmlformats.org/package/2006/relationships"><Relationship Id="rId1" Type="http://schemas.openxmlformats.org/officeDocument/2006/relationships/image" Target="../media/image1.jpg"/></Relationships>
</file>

<file path=xl/drawings/_rels/drawing3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3.xml.rels><?xml version="1.0" encoding="UTF-8" standalone="yes"?>
<Relationships xmlns="http://schemas.openxmlformats.org/package/2006/relationships"><Relationship Id="rId1" Type="http://schemas.openxmlformats.org/officeDocument/2006/relationships/image" Target="../media/image1.jpg"/></Relationships>
</file>

<file path=xl/drawings/_rels/drawing34.xml.rels><?xml version="1.0" encoding="UTF-8" standalone="yes"?>
<Relationships xmlns="http://schemas.openxmlformats.org/package/2006/relationships"><Relationship Id="rId1" Type="http://schemas.openxmlformats.org/officeDocument/2006/relationships/image" Target="../media/image1.jpg"/></Relationships>
</file>

<file path=xl/drawings/_rels/drawing35.xml.rels><?xml version="1.0" encoding="UTF-8" standalone="yes"?>
<Relationships xmlns="http://schemas.openxmlformats.org/package/2006/relationships"><Relationship Id="rId1" Type="http://schemas.openxmlformats.org/officeDocument/2006/relationships/image" Target="../media/image1.jpg"/></Relationships>
</file>

<file path=xl/drawings/_rels/drawing36.xml.rels><?xml version="1.0" encoding="UTF-8" standalone="yes"?>
<Relationships xmlns="http://schemas.openxmlformats.org/package/2006/relationships"><Relationship Id="rId1" Type="http://schemas.openxmlformats.org/officeDocument/2006/relationships/image" Target="../media/image1.jpg"/></Relationships>
</file>

<file path=xl/drawings/_rels/drawing37.xml.rels><?xml version="1.0" encoding="UTF-8" standalone="yes"?>
<Relationships xmlns="http://schemas.openxmlformats.org/package/2006/relationships"><Relationship Id="rId1" Type="http://schemas.openxmlformats.org/officeDocument/2006/relationships/image" Target="../media/image1.jpg"/></Relationships>
</file>

<file path=xl/drawings/_rels/drawing38.xml.rels><?xml version="1.0" encoding="UTF-8" standalone="yes"?>
<Relationships xmlns="http://schemas.openxmlformats.org/package/2006/relationships"><Relationship Id="rId1" Type="http://schemas.openxmlformats.org/officeDocument/2006/relationships/image" Target="../media/image1.jpg"/></Relationships>
</file>

<file path=xl/drawings/_rels/drawing39.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40.xml.rels><?xml version="1.0" encoding="UTF-8" standalone="yes"?>
<Relationships xmlns="http://schemas.openxmlformats.org/package/2006/relationships"><Relationship Id="rId1" Type="http://schemas.openxmlformats.org/officeDocument/2006/relationships/image" Target="../media/image1.jpg"/></Relationships>
</file>

<file path=xl/drawings/_rels/drawing41.xml.rels><?xml version="1.0" encoding="UTF-8" standalone="yes"?>
<Relationships xmlns="http://schemas.openxmlformats.org/package/2006/relationships"><Relationship Id="rId1" Type="http://schemas.openxmlformats.org/officeDocument/2006/relationships/image" Target="../media/image1.jpg"/></Relationships>
</file>

<file path=xl/drawings/_rels/drawing42.xml.rels><?xml version="1.0" encoding="UTF-8" standalone="yes"?>
<Relationships xmlns="http://schemas.openxmlformats.org/package/2006/relationships"><Relationship Id="rId1" Type="http://schemas.openxmlformats.org/officeDocument/2006/relationships/image" Target="../media/image1.jpg"/></Relationships>
</file>

<file path=xl/drawings/_rels/drawing4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4.xml.rels><?xml version="1.0" encoding="UTF-8" standalone="yes"?>
<Relationships xmlns="http://schemas.openxmlformats.org/package/2006/relationships"><Relationship Id="rId1" Type="http://schemas.openxmlformats.org/officeDocument/2006/relationships/image" Target="../media/image1.jpg"/></Relationships>
</file>

<file path=xl/drawings/_rels/drawing45.xml.rels><?xml version="1.0" encoding="UTF-8" standalone="yes"?>
<Relationships xmlns="http://schemas.openxmlformats.org/package/2006/relationships"><Relationship Id="rId1" Type="http://schemas.openxmlformats.org/officeDocument/2006/relationships/image" Target="../media/image1.jpg"/></Relationships>
</file>

<file path=xl/drawings/_rels/drawing46.xml.rels><?xml version="1.0" encoding="UTF-8" standalone="yes"?>
<Relationships xmlns="http://schemas.openxmlformats.org/package/2006/relationships"><Relationship Id="rId1" Type="http://schemas.openxmlformats.org/officeDocument/2006/relationships/image" Target="../media/image1.jpg"/></Relationships>
</file>

<file path=xl/drawings/_rels/drawing47.xml.rels><?xml version="1.0" encoding="UTF-8" standalone="yes"?>
<Relationships xmlns="http://schemas.openxmlformats.org/package/2006/relationships"><Relationship Id="rId1" Type="http://schemas.openxmlformats.org/officeDocument/2006/relationships/image" Target="../media/image1.jpg"/></Relationships>
</file>

<file path=xl/drawings/_rels/drawing48.xml.rels><?xml version="1.0" encoding="UTF-8" standalone="yes"?>
<Relationships xmlns="http://schemas.openxmlformats.org/package/2006/relationships"><Relationship Id="rId1" Type="http://schemas.openxmlformats.org/officeDocument/2006/relationships/image" Target="../media/image1.jpg"/></Relationships>
</file>

<file path=xl/drawings/_rels/drawing49.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50.xml.rels><?xml version="1.0" encoding="UTF-8" standalone="yes"?>
<Relationships xmlns="http://schemas.openxmlformats.org/package/2006/relationships"><Relationship Id="rId1" Type="http://schemas.openxmlformats.org/officeDocument/2006/relationships/image" Target="../media/image1.jpg"/></Relationships>
</file>

<file path=xl/drawings/_rels/drawing51.xml.rels><?xml version="1.0" encoding="UTF-8" standalone="yes"?>
<Relationships xmlns="http://schemas.openxmlformats.org/package/2006/relationships"><Relationship Id="rId1" Type="http://schemas.openxmlformats.org/officeDocument/2006/relationships/image" Target="../media/image1.jpg"/></Relationships>
</file>

<file path=xl/drawings/_rels/drawing52.xml.rels><?xml version="1.0" encoding="UTF-8" standalone="yes"?>
<Relationships xmlns="http://schemas.openxmlformats.org/package/2006/relationships"><Relationship Id="rId1" Type="http://schemas.openxmlformats.org/officeDocument/2006/relationships/image" Target="../media/image1.jpg"/></Relationships>
</file>

<file path=xl/drawings/_rels/drawing53.xml.rels><?xml version="1.0" encoding="UTF-8" standalone="yes"?>
<Relationships xmlns="http://schemas.openxmlformats.org/package/2006/relationships"><Relationship Id="rId1" Type="http://schemas.openxmlformats.org/officeDocument/2006/relationships/image" Target="../media/image1.jpg"/></Relationships>
</file>

<file path=xl/drawings/_rels/drawing5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5.xml.rels><?xml version="1.0" encoding="UTF-8" standalone="yes"?>
<Relationships xmlns="http://schemas.openxmlformats.org/package/2006/relationships"><Relationship Id="rId1" Type="http://schemas.openxmlformats.org/officeDocument/2006/relationships/image" Target="../media/image1.jpg"/></Relationships>
</file>

<file path=xl/drawings/_rels/drawing56.xml.rels><?xml version="1.0" encoding="UTF-8" standalone="yes"?>
<Relationships xmlns="http://schemas.openxmlformats.org/package/2006/relationships"><Relationship Id="rId1" Type="http://schemas.openxmlformats.org/officeDocument/2006/relationships/image" Target="../media/image1.jpg"/></Relationships>
</file>

<file path=xl/drawings/_rels/drawing57.xml.rels><?xml version="1.0" encoding="UTF-8" standalone="yes"?>
<Relationships xmlns="http://schemas.openxmlformats.org/package/2006/relationships"><Relationship Id="rId1" Type="http://schemas.openxmlformats.org/officeDocument/2006/relationships/image" Target="../media/image1.jpg"/></Relationships>
</file>

<file path=xl/drawings/_rels/drawing58.xml.rels><?xml version="1.0" encoding="UTF-8" standalone="yes"?>
<Relationships xmlns="http://schemas.openxmlformats.org/package/2006/relationships"><Relationship Id="rId1" Type="http://schemas.openxmlformats.org/officeDocument/2006/relationships/image" Target="../media/image1.jpg"/></Relationships>
</file>

<file path=xl/drawings/_rels/drawing59.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60.xml.rels><?xml version="1.0" encoding="UTF-8" standalone="yes"?>
<Relationships xmlns="http://schemas.openxmlformats.org/package/2006/relationships"><Relationship Id="rId1" Type="http://schemas.openxmlformats.org/officeDocument/2006/relationships/image" Target="../media/image1.jpg"/></Relationships>
</file>

<file path=xl/drawings/_rels/drawing61.xml.rels><?xml version="1.0" encoding="UTF-8" standalone="yes"?>
<Relationships xmlns="http://schemas.openxmlformats.org/package/2006/relationships"><Relationship Id="rId1" Type="http://schemas.openxmlformats.org/officeDocument/2006/relationships/image" Target="../media/image1.jpg"/></Relationships>
</file>

<file path=xl/drawings/_rels/drawing62.xml.rels><?xml version="1.0" encoding="UTF-8" standalone="yes"?>
<Relationships xmlns="http://schemas.openxmlformats.org/package/2006/relationships"><Relationship Id="rId1" Type="http://schemas.openxmlformats.org/officeDocument/2006/relationships/image" Target="../media/image1.jpg"/></Relationships>
</file>

<file path=xl/drawings/_rels/drawing63.xml.rels><?xml version="1.0" encoding="UTF-8" standalone="yes"?>
<Relationships xmlns="http://schemas.openxmlformats.org/package/2006/relationships"><Relationship Id="rId1" Type="http://schemas.openxmlformats.org/officeDocument/2006/relationships/image" Target="../media/image1.jpg"/></Relationships>
</file>

<file path=xl/drawings/_rels/drawing64.xml.rels><?xml version="1.0" encoding="UTF-8" standalone="yes"?>
<Relationships xmlns="http://schemas.openxmlformats.org/package/2006/relationships"><Relationship Id="rId1" Type="http://schemas.openxmlformats.org/officeDocument/2006/relationships/image" Target="../media/image1.jpg"/></Relationships>
</file>

<file path=xl/drawings/_rels/drawing6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6.xml.rels><?xml version="1.0" encoding="UTF-8" standalone="yes"?>
<Relationships xmlns="http://schemas.openxmlformats.org/package/2006/relationships"><Relationship Id="rId1" Type="http://schemas.openxmlformats.org/officeDocument/2006/relationships/image" Target="../media/image1.jpg"/></Relationships>
</file>

<file path=xl/drawings/_rels/drawing67.xml.rels><?xml version="1.0" encoding="UTF-8" standalone="yes"?>
<Relationships xmlns="http://schemas.openxmlformats.org/package/2006/relationships"><Relationship Id="rId1" Type="http://schemas.openxmlformats.org/officeDocument/2006/relationships/image" Target="../media/image1.jpg"/></Relationships>
</file>

<file path=xl/drawings/_rels/drawing68.xml.rels><?xml version="1.0" encoding="UTF-8" standalone="yes"?>
<Relationships xmlns="http://schemas.openxmlformats.org/package/2006/relationships"><Relationship Id="rId1" Type="http://schemas.openxmlformats.org/officeDocument/2006/relationships/image" Target="../media/image1.jpg"/></Relationships>
</file>

<file path=xl/drawings/_rels/drawing69.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70.xml.rels><?xml version="1.0" encoding="UTF-8" standalone="yes"?>
<Relationships xmlns="http://schemas.openxmlformats.org/package/2006/relationships"><Relationship Id="rId1" Type="http://schemas.openxmlformats.org/officeDocument/2006/relationships/image" Target="../media/image1.jpg"/></Relationships>
</file>

<file path=xl/drawings/_rels/drawing71.xml.rels><?xml version="1.0" encoding="UTF-8" standalone="yes"?>
<Relationships xmlns="http://schemas.openxmlformats.org/package/2006/relationships"><Relationship Id="rId1" Type="http://schemas.openxmlformats.org/officeDocument/2006/relationships/image" Target="../media/image1.jpg"/></Relationships>
</file>

<file path=xl/drawings/_rels/drawing72.xml.rels><?xml version="1.0" encoding="UTF-8" standalone="yes"?>
<Relationships xmlns="http://schemas.openxmlformats.org/package/2006/relationships"><Relationship Id="rId1" Type="http://schemas.openxmlformats.org/officeDocument/2006/relationships/image" Target="../media/image1.jpg"/></Relationships>
</file>

<file path=xl/drawings/_rels/drawing73.xml.rels><?xml version="1.0" encoding="UTF-8" standalone="yes"?>
<Relationships xmlns="http://schemas.openxmlformats.org/package/2006/relationships"><Relationship Id="rId1" Type="http://schemas.openxmlformats.org/officeDocument/2006/relationships/image" Target="../media/image1.jpg"/></Relationships>
</file>

<file path=xl/drawings/_rels/drawing74.xml.rels><?xml version="1.0" encoding="UTF-8" standalone="yes"?>
<Relationships xmlns="http://schemas.openxmlformats.org/package/2006/relationships"><Relationship Id="rId1" Type="http://schemas.openxmlformats.org/officeDocument/2006/relationships/image" Target="../media/image1.jpg"/></Relationships>
</file>

<file path=xl/drawings/_rels/drawing75.xml.rels><?xml version="1.0" encoding="UTF-8" standalone="yes"?>
<Relationships xmlns="http://schemas.openxmlformats.org/package/2006/relationships"><Relationship Id="rId1" Type="http://schemas.openxmlformats.org/officeDocument/2006/relationships/image" Target="../media/image1.jpg"/></Relationships>
</file>

<file path=xl/drawings/_rels/drawing7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7.xml.rels><?xml version="1.0" encoding="UTF-8" standalone="yes"?>
<Relationships xmlns="http://schemas.openxmlformats.org/package/2006/relationships"><Relationship Id="rId1" Type="http://schemas.openxmlformats.org/officeDocument/2006/relationships/image" Target="../media/image1.jpg"/></Relationships>
</file>

<file path=xl/drawings/_rels/drawing78.xml.rels><?xml version="1.0" encoding="UTF-8" standalone="yes"?>
<Relationships xmlns="http://schemas.openxmlformats.org/package/2006/relationships"><Relationship Id="rId1" Type="http://schemas.openxmlformats.org/officeDocument/2006/relationships/image" Target="../media/image1.jpg"/></Relationships>
</file>

<file path=xl/drawings/_rels/drawing79.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80.xml.rels><?xml version="1.0" encoding="UTF-8" standalone="yes"?>
<Relationships xmlns="http://schemas.openxmlformats.org/package/2006/relationships"><Relationship Id="rId1" Type="http://schemas.openxmlformats.org/officeDocument/2006/relationships/image" Target="../media/image1.jpg"/></Relationships>
</file>

<file path=xl/drawings/_rels/drawing81.xml.rels><?xml version="1.0" encoding="UTF-8" standalone="yes"?>
<Relationships xmlns="http://schemas.openxmlformats.org/package/2006/relationships"><Relationship Id="rId1" Type="http://schemas.openxmlformats.org/officeDocument/2006/relationships/image" Target="../media/image1.jpg"/></Relationships>
</file>

<file path=xl/drawings/_rels/drawing82.xml.rels><?xml version="1.0" encoding="UTF-8" standalone="yes"?>
<Relationships xmlns="http://schemas.openxmlformats.org/package/2006/relationships"><Relationship Id="rId1" Type="http://schemas.openxmlformats.org/officeDocument/2006/relationships/image" Target="../media/image1.jpg"/></Relationships>
</file>

<file path=xl/drawings/_rels/drawing83.xml.rels><?xml version="1.0" encoding="UTF-8" standalone="yes"?>
<Relationships xmlns="http://schemas.openxmlformats.org/package/2006/relationships"><Relationship Id="rId1" Type="http://schemas.openxmlformats.org/officeDocument/2006/relationships/image" Target="../media/image1.jpg"/></Relationships>
</file>

<file path=xl/drawings/_rels/drawing84.xml.rels><?xml version="1.0" encoding="UTF-8" standalone="yes"?>
<Relationships xmlns="http://schemas.openxmlformats.org/package/2006/relationships"><Relationship Id="rId1" Type="http://schemas.openxmlformats.org/officeDocument/2006/relationships/image" Target="../media/image1.jpg"/></Relationships>
</file>

<file path=xl/drawings/_rels/drawing85.xml.rels><?xml version="1.0" encoding="UTF-8" standalone="yes"?>
<Relationships xmlns="http://schemas.openxmlformats.org/package/2006/relationships"><Relationship Id="rId1" Type="http://schemas.openxmlformats.org/officeDocument/2006/relationships/image" Target="../media/image1.jpg"/></Relationships>
</file>

<file path=xl/drawings/_rels/drawing86.xml.rels><?xml version="1.0" encoding="UTF-8" standalone="yes"?>
<Relationships xmlns="http://schemas.openxmlformats.org/package/2006/relationships"><Relationship Id="rId1" Type="http://schemas.openxmlformats.org/officeDocument/2006/relationships/image" Target="../media/image1.jpg"/></Relationships>
</file>

<file path=xl/drawings/_rels/drawing8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8.xml.rels><?xml version="1.0" encoding="UTF-8" standalone="yes"?>
<Relationships xmlns="http://schemas.openxmlformats.org/package/2006/relationships"><Relationship Id="rId1" Type="http://schemas.openxmlformats.org/officeDocument/2006/relationships/image" Target="../media/image1.jpg"/></Relationships>
</file>

<file path=xl/drawings/_rels/drawing89.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_rels/drawing90.xml.rels><?xml version="1.0" encoding="UTF-8" standalone="yes"?>
<Relationships xmlns="http://schemas.openxmlformats.org/package/2006/relationships"><Relationship Id="rId1" Type="http://schemas.openxmlformats.org/officeDocument/2006/relationships/image" Target="../media/image1.jpg"/></Relationships>
</file>

<file path=xl/drawings/_rels/drawing91.xml.rels><?xml version="1.0" encoding="UTF-8" standalone="yes"?>
<Relationships xmlns="http://schemas.openxmlformats.org/package/2006/relationships"><Relationship Id="rId1" Type="http://schemas.openxmlformats.org/officeDocument/2006/relationships/image" Target="../media/image1.jpg"/></Relationships>
</file>

<file path=xl/drawings/_rels/drawing92.xml.rels><?xml version="1.0" encoding="UTF-8" standalone="yes"?>
<Relationships xmlns="http://schemas.openxmlformats.org/package/2006/relationships"><Relationship Id="rId1" Type="http://schemas.openxmlformats.org/officeDocument/2006/relationships/image" Target="../media/image1.jpg"/></Relationships>
</file>

<file path=xl/drawings/_rels/drawing93.xml.rels><?xml version="1.0" encoding="UTF-8" standalone="yes"?>
<Relationships xmlns="http://schemas.openxmlformats.org/package/2006/relationships"><Relationship Id="rId1" Type="http://schemas.openxmlformats.org/officeDocument/2006/relationships/image" Target="../media/image1.jpg"/></Relationships>
</file>

<file path=xl/drawings/_rels/drawing94.xml.rels><?xml version="1.0" encoding="UTF-8" standalone="yes"?>
<Relationships xmlns="http://schemas.openxmlformats.org/package/2006/relationships"><Relationship Id="rId1" Type="http://schemas.openxmlformats.org/officeDocument/2006/relationships/image" Target="../media/image1.jpg"/></Relationships>
</file>

<file path=xl/drawings/_rels/drawing95.xml.rels><?xml version="1.0" encoding="UTF-8" standalone="yes"?>
<Relationships xmlns="http://schemas.openxmlformats.org/package/2006/relationships"><Relationship Id="rId1" Type="http://schemas.openxmlformats.org/officeDocument/2006/relationships/image" Target="../media/image1.jpg"/></Relationships>
</file>

<file path=xl/drawings/_rels/drawing96.xml.rels><?xml version="1.0" encoding="UTF-8" standalone="yes"?>
<Relationships xmlns="http://schemas.openxmlformats.org/package/2006/relationships"><Relationship Id="rId1" Type="http://schemas.openxmlformats.org/officeDocument/2006/relationships/image" Target="../media/image1.jpg"/></Relationships>
</file>

<file path=xl/drawings/_rels/drawing97.xml.rels><?xml version="1.0" encoding="UTF-8" standalone="yes"?>
<Relationships xmlns="http://schemas.openxmlformats.org/package/2006/relationships"><Relationship Id="rId1" Type="http://schemas.openxmlformats.org/officeDocument/2006/relationships/image" Target="../media/image1.jpg"/></Relationships>
</file>

<file path=xl/drawings/_rels/drawing9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5</xdr:col>
      <xdr:colOff>0</xdr:colOff>
      <xdr:row>1</xdr:row>
      <xdr:rowOff>0</xdr:rowOff>
    </xdr:from>
    <xdr:ext cx="4389120" cy="822960"/>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00.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101.xml.rels><?xml version="1.0" encoding="UTF-8" standalone="yes"?>
<Relationships xmlns="http://schemas.openxmlformats.org/package/2006/relationships"><Relationship Id="rId1" Type="http://schemas.openxmlformats.org/officeDocument/2006/relationships/drawing" Target="../drawings/drawing101.xml"/></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102.xml"/></Relationships>
</file>

<file path=xl/worksheets/_rels/sheet103.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104.xml.rels><?xml version="1.0" encoding="UTF-8" standalone="yes"?>
<Relationships xmlns="http://schemas.openxmlformats.org/package/2006/relationships"><Relationship Id="rId1" Type="http://schemas.openxmlformats.org/officeDocument/2006/relationships/drawing" Target="../drawings/drawing104.xml"/></Relationships>
</file>

<file path=xl/worksheets/_rels/sheet105.xml.rels><?xml version="1.0" encoding="UTF-8" standalone="yes"?>
<Relationships xmlns="http://schemas.openxmlformats.org/package/2006/relationships"><Relationship Id="rId1" Type="http://schemas.openxmlformats.org/officeDocument/2006/relationships/drawing" Target="../drawings/drawing105.xml"/></Relationships>
</file>

<file path=xl/worksheets/_rels/sheet106.xml.rels><?xml version="1.0" encoding="UTF-8" standalone="yes"?>
<Relationships xmlns="http://schemas.openxmlformats.org/package/2006/relationships"><Relationship Id="rId1" Type="http://schemas.openxmlformats.org/officeDocument/2006/relationships/drawing" Target="../drawings/drawing106.xml"/></Relationships>
</file>

<file path=xl/worksheets/_rels/sheet107.xml.rels><?xml version="1.0" encoding="UTF-8" standalone="yes"?>
<Relationships xmlns="http://schemas.openxmlformats.org/package/2006/relationships"><Relationship Id="rId1" Type="http://schemas.openxmlformats.org/officeDocument/2006/relationships/drawing" Target="../drawings/drawing107.xml"/></Relationships>
</file>

<file path=xl/worksheets/_rels/sheet108.xml.rels><?xml version="1.0" encoding="UTF-8" standalone="yes"?>
<Relationships xmlns="http://schemas.openxmlformats.org/package/2006/relationships"><Relationship Id="rId1" Type="http://schemas.openxmlformats.org/officeDocument/2006/relationships/drawing" Target="../drawings/drawing108.xml"/></Relationships>
</file>

<file path=xl/worksheets/_rels/sheet109.xml.rels><?xml version="1.0" encoding="UTF-8" standalone="yes"?>
<Relationships xmlns="http://schemas.openxmlformats.org/package/2006/relationships"><Relationship Id="rId1" Type="http://schemas.openxmlformats.org/officeDocument/2006/relationships/drawing" Target="../drawings/drawing10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10.xml.rels><?xml version="1.0" encoding="UTF-8" standalone="yes"?>
<Relationships xmlns="http://schemas.openxmlformats.org/package/2006/relationships"><Relationship Id="rId1" Type="http://schemas.openxmlformats.org/officeDocument/2006/relationships/drawing" Target="../drawings/drawing110.xml"/></Relationships>
</file>

<file path=xl/worksheets/_rels/sheet111.xml.rels><?xml version="1.0" encoding="UTF-8" standalone="yes"?>
<Relationships xmlns="http://schemas.openxmlformats.org/package/2006/relationships"><Relationship Id="rId1" Type="http://schemas.openxmlformats.org/officeDocument/2006/relationships/drawing" Target="../drawings/drawing111.xml"/></Relationships>
</file>

<file path=xl/worksheets/_rels/sheet112.xml.rels><?xml version="1.0" encoding="UTF-8" standalone="yes"?>
<Relationships xmlns="http://schemas.openxmlformats.org/package/2006/relationships"><Relationship Id="rId1" Type="http://schemas.openxmlformats.org/officeDocument/2006/relationships/drawing" Target="../drawings/drawing112.xml"/></Relationships>
</file>

<file path=xl/worksheets/_rels/sheet113.xml.rels><?xml version="1.0" encoding="UTF-8" standalone="yes"?>
<Relationships xmlns="http://schemas.openxmlformats.org/package/2006/relationships"><Relationship Id="rId1" Type="http://schemas.openxmlformats.org/officeDocument/2006/relationships/drawing" Target="../drawings/drawing113.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94.xml"/></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97.xml.rels><?xml version="1.0" encoding="UTF-8" standalone="yes"?>
<Relationships xmlns="http://schemas.openxmlformats.org/package/2006/relationships"><Relationship Id="rId1" Type="http://schemas.openxmlformats.org/officeDocument/2006/relationships/drawing" Target="../drawings/drawing97.xml"/></Relationships>
</file>

<file path=xl/worksheets/_rels/sheet98.xml.rels><?xml version="1.0" encoding="UTF-8" standalone="yes"?>
<Relationships xmlns="http://schemas.openxmlformats.org/package/2006/relationships"><Relationship Id="rId1" Type="http://schemas.openxmlformats.org/officeDocument/2006/relationships/drawing" Target="../drawings/drawing98.xml"/></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9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F7:M20"/>
  <sheetViews>
    <sheetView showGridLines="0" workbookViewId="0">
      <selection activeCell="D12" sqref="D12"/>
    </sheetView>
  </sheetViews>
  <sheetFormatPr defaultColWidth="10.8203125" defaultRowHeight="14.35" x14ac:dyDescent="0.5"/>
  <sheetData>
    <row r="7" spans="6:12" ht="40" customHeight="1" x14ac:dyDescent="0.5">
      <c r="F7" s="25" t="s">
        <v>415</v>
      </c>
      <c r="G7" s="26"/>
      <c r="H7" s="26"/>
      <c r="I7" s="26"/>
      <c r="J7" s="26"/>
      <c r="K7" s="26"/>
      <c r="L7" s="26"/>
    </row>
    <row r="10" spans="6:12" ht="20" customHeight="1" x14ac:dyDescent="0.6">
      <c r="F10" s="2" t="s">
        <v>0</v>
      </c>
      <c r="K10" s="3" t="s">
        <v>1</v>
      </c>
    </row>
    <row r="11" spans="6:12" ht="20" customHeight="1" x14ac:dyDescent="0.6">
      <c r="F11" s="2" t="s">
        <v>2</v>
      </c>
      <c r="K11" s="3" t="s">
        <v>3</v>
      </c>
    </row>
    <row r="12" spans="6:12" ht="20" customHeight="1" x14ac:dyDescent="0.6">
      <c r="F12" s="2" t="s">
        <v>4</v>
      </c>
      <c r="K12" s="3" t="s">
        <v>5</v>
      </c>
    </row>
    <row r="13" spans="6:12" ht="20" customHeight="1" x14ac:dyDescent="0.6">
      <c r="F13" s="2" t="s">
        <v>6</v>
      </c>
      <c r="K13" s="3">
        <v>2011</v>
      </c>
    </row>
    <row r="14" spans="6:12" ht="18" x14ac:dyDescent="0.6">
      <c r="F14" s="2"/>
    </row>
    <row r="15" spans="6:12" ht="18" x14ac:dyDescent="0.6">
      <c r="F15" s="2"/>
    </row>
    <row r="16" spans="6:12" ht="18" x14ac:dyDescent="0.6">
      <c r="F16" s="2" t="s">
        <v>7</v>
      </c>
    </row>
    <row r="17" spans="6:13" ht="50" customHeight="1" x14ac:dyDescent="0.5">
      <c r="F17" s="27" t="s">
        <v>8</v>
      </c>
      <c r="G17" s="26"/>
      <c r="H17" s="26"/>
      <c r="I17" s="26"/>
      <c r="J17" s="26"/>
      <c r="K17" s="26"/>
      <c r="L17" s="26"/>
      <c r="M17" s="26"/>
    </row>
    <row r="19" spans="6:13" ht="30" customHeight="1" x14ac:dyDescent="0.5">
      <c r="F19" s="4" t="s">
        <v>9</v>
      </c>
    </row>
    <row r="20" spans="6:13" ht="16.7" x14ac:dyDescent="0.5">
      <c r="F20" s="5" t="str">
        <f>HYPERLINK("mailto:" &amp; "polling@publicfirst.co.uk" &amp; "?subject="&amp; F7, "polling@publicfirst.co.uk")</f>
        <v>polling@publicfirst.co.uk</v>
      </c>
    </row>
  </sheetData>
  <mergeCells count="2">
    <mergeCell ref="F7:L7"/>
    <mergeCell ref="F17:M17"/>
  </mergeCells>
  <pageMargins left="0.7" right="0.7" top="0.75" bottom="0.75" header="0.3" footer="0.3"/>
  <pageSetup paperSize="9" orientation="portrait" horizontalDpi="300" verticalDpi="30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AR16"/>
  <sheetViews>
    <sheetView showGridLines="0" workbookViewId="0">
      <pane xSplit="2" topLeftCell="C1" activePane="topRight" state="frozen"/>
      <selection pane="topRight"/>
    </sheetView>
  </sheetViews>
  <sheetFormatPr defaultColWidth="10.8203125" defaultRowHeight="14.35" x14ac:dyDescent="0.5"/>
  <cols>
    <col min="2" max="2" width="25.703125" customWidth="1"/>
    <col min="3" max="5" width="10.703125" customWidth="1"/>
    <col min="6" max="6" width="2.17578125" customWidth="1"/>
    <col min="7" max="12" width="10.703125" customWidth="1"/>
    <col min="13" max="13" width="2.17578125" customWidth="1"/>
    <col min="14" max="17" width="10.703125" customWidth="1"/>
    <col min="18" max="18" width="2.17578125" customWidth="1"/>
    <col min="19" max="30" width="10.703125" customWidth="1"/>
    <col min="31" max="31" width="2.17578125" customWidth="1"/>
    <col min="32" max="34" width="10.703125" customWidth="1"/>
    <col min="35" max="35" width="2.17578125" customWidth="1"/>
    <col min="36" max="40" width="10.703125" customWidth="1"/>
    <col min="41" max="41" width="2.17578125" customWidth="1"/>
    <col min="42" max="44" width="10.703125" customWidth="1"/>
    <col min="45" max="45" width="2.17578125" customWidth="1"/>
  </cols>
  <sheetData>
    <row r="2" spans="2:44" ht="40" customHeight="1" x14ac:dyDescent="0.5">
      <c r="D2" s="30" t="s">
        <v>98</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row>
    <row r="5" spans="2:44" ht="30" customHeight="1" x14ac:dyDescent="0.5">
      <c r="B5" s="15"/>
      <c r="C5" s="15"/>
      <c r="D5" s="29" t="s">
        <v>50</v>
      </c>
      <c r="E5" s="29"/>
      <c r="F5" s="15"/>
      <c r="G5" s="29" t="s">
        <v>51</v>
      </c>
      <c r="H5" s="29"/>
      <c r="I5" s="29"/>
      <c r="J5" s="29"/>
      <c r="K5" s="29"/>
      <c r="L5" s="29"/>
      <c r="M5" s="15"/>
      <c r="N5" s="29" t="s">
        <v>52</v>
      </c>
      <c r="O5" s="29"/>
      <c r="P5" s="29"/>
      <c r="Q5" s="29"/>
      <c r="R5" s="15"/>
      <c r="S5" s="29" t="s">
        <v>53</v>
      </c>
      <c r="T5" s="29"/>
      <c r="U5" s="29"/>
      <c r="V5" s="29"/>
      <c r="W5" s="29"/>
      <c r="X5" s="29"/>
      <c r="Y5" s="29"/>
      <c r="Z5" s="29"/>
      <c r="AA5" s="29"/>
      <c r="AB5" s="29"/>
      <c r="AC5" s="29"/>
      <c r="AD5" s="29"/>
      <c r="AE5" s="15"/>
      <c r="AF5" s="29" t="s">
        <v>54</v>
      </c>
      <c r="AG5" s="29"/>
      <c r="AH5" s="29"/>
      <c r="AI5" s="15"/>
      <c r="AJ5" s="29" t="s">
        <v>55</v>
      </c>
      <c r="AK5" s="29"/>
      <c r="AL5" s="29"/>
      <c r="AM5" s="29"/>
      <c r="AN5" s="29"/>
      <c r="AO5" s="15"/>
      <c r="AP5" s="29" t="s">
        <v>56</v>
      </c>
      <c r="AQ5" s="29"/>
      <c r="AR5" s="29"/>
    </row>
    <row r="6" spans="2:44" ht="43" x14ac:dyDescent="0.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row>
    <row r="7" spans="2:44" ht="30" customHeight="1" x14ac:dyDescent="0.5">
      <c r="B7" s="10" t="s">
        <v>18</v>
      </c>
      <c r="C7" s="10">
        <v>2011</v>
      </c>
      <c r="D7" s="10">
        <v>973</v>
      </c>
      <c r="E7" s="10">
        <v>1034</v>
      </c>
      <c r="F7" s="10"/>
      <c r="G7" s="10">
        <v>293</v>
      </c>
      <c r="H7" s="10">
        <v>293</v>
      </c>
      <c r="I7" s="10">
        <v>331</v>
      </c>
      <c r="J7" s="10">
        <v>331</v>
      </c>
      <c r="K7" s="10">
        <v>305</v>
      </c>
      <c r="L7" s="10">
        <v>458</v>
      </c>
      <c r="M7" s="10"/>
      <c r="N7" s="10">
        <v>545</v>
      </c>
      <c r="O7" s="10">
        <v>548</v>
      </c>
      <c r="P7" s="10">
        <v>415</v>
      </c>
      <c r="Q7" s="10">
        <v>498</v>
      </c>
      <c r="R7" s="10"/>
      <c r="S7" s="10">
        <v>288</v>
      </c>
      <c r="T7" s="10">
        <v>268</v>
      </c>
      <c r="U7" s="10">
        <v>162</v>
      </c>
      <c r="V7" s="10">
        <v>184</v>
      </c>
      <c r="W7" s="10">
        <v>142</v>
      </c>
      <c r="X7" s="10">
        <v>193</v>
      </c>
      <c r="Y7" s="10">
        <v>161</v>
      </c>
      <c r="Z7" s="10">
        <v>83</v>
      </c>
      <c r="AA7" s="10">
        <v>227</v>
      </c>
      <c r="AB7" s="10">
        <v>144</v>
      </c>
      <c r="AC7" s="10">
        <v>107</v>
      </c>
      <c r="AD7" s="10">
        <v>52</v>
      </c>
      <c r="AE7" s="10"/>
      <c r="AF7" s="10">
        <v>728</v>
      </c>
      <c r="AG7" s="10">
        <v>785</v>
      </c>
      <c r="AH7" s="10">
        <v>299</v>
      </c>
      <c r="AI7" s="10"/>
      <c r="AJ7" s="10">
        <v>692</v>
      </c>
      <c r="AK7" s="10">
        <v>539</v>
      </c>
      <c r="AL7" s="10">
        <v>143</v>
      </c>
      <c r="AM7" s="10">
        <v>38</v>
      </c>
      <c r="AN7" s="10">
        <v>294</v>
      </c>
      <c r="AO7" s="10"/>
      <c r="AP7" s="10">
        <v>390</v>
      </c>
      <c r="AQ7" s="10">
        <v>732</v>
      </c>
      <c r="AR7" s="10">
        <v>133</v>
      </c>
    </row>
    <row r="8" spans="2:44" ht="30" customHeight="1" x14ac:dyDescent="0.5">
      <c r="B8" s="11" t="s">
        <v>19</v>
      </c>
      <c r="C8" s="11">
        <v>2011</v>
      </c>
      <c r="D8" s="11">
        <v>992</v>
      </c>
      <c r="E8" s="11">
        <v>1015</v>
      </c>
      <c r="F8" s="11"/>
      <c r="G8" s="11">
        <v>280</v>
      </c>
      <c r="H8" s="11">
        <v>341</v>
      </c>
      <c r="I8" s="11">
        <v>343</v>
      </c>
      <c r="J8" s="11">
        <v>343</v>
      </c>
      <c r="K8" s="11">
        <v>283</v>
      </c>
      <c r="L8" s="11">
        <v>420</v>
      </c>
      <c r="M8" s="11"/>
      <c r="N8" s="11">
        <v>541</v>
      </c>
      <c r="O8" s="11">
        <v>522</v>
      </c>
      <c r="P8" s="11">
        <v>441</v>
      </c>
      <c r="Q8" s="11">
        <v>502</v>
      </c>
      <c r="R8" s="11"/>
      <c r="S8" s="11">
        <v>282</v>
      </c>
      <c r="T8" s="11">
        <v>261</v>
      </c>
      <c r="U8" s="11">
        <v>161</v>
      </c>
      <c r="V8" s="11">
        <v>181</v>
      </c>
      <c r="W8" s="11">
        <v>141</v>
      </c>
      <c r="X8" s="11">
        <v>181</v>
      </c>
      <c r="Y8" s="11">
        <v>161</v>
      </c>
      <c r="Z8" s="11">
        <v>80</v>
      </c>
      <c r="AA8" s="11">
        <v>221</v>
      </c>
      <c r="AB8" s="11">
        <v>181</v>
      </c>
      <c r="AC8" s="11">
        <v>101</v>
      </c>
      <c r="AD8" s="11">
        <v>60</v>
      </c>
      <c r="AE8" s="11"/>
      <c r="AF8" s="11">
        <v>714</v>
      </c>
      <c r="AG8" s="11">
        <v>797</v>
      </c>
      <c r="AH8" s="11">
        <v>308</v>
      </c>
      <c r="AI8" s="11"/>
      <c r="AJ8" s="11">
        <v>674</v>
      </c>
      <c r="AK8" s="11">
        <v>545</v>
      </c>
      <c r="AL8" s="11">
        <v>138</v>
      </c>
      <c r="AM8" s="11">
        <v>36</v>
      </c>
      <c r="AN8" s="11">
        <v>298</v>
      </c>
      <c r="AO8" s="11"/>
      <c r="AP8" s="11">
        <v>383</v>
      </c>
      <c r="AQ8" s="11">
        <v>736</v>
      </c>
      <c r="AR8" s="11">
        <v>130</v>
      </c>
    </row>
    <row r="9" spans="2:44" ht="71.7" x14ac:dyDescent="0.5">
      <c r="B9" s="18" t="s">
        <v>96</v>
      </c>
      <c r="C9" s="17">
        <v>0.59538097577219196</v>
      </c>
      <c r="D9" s="17">
        <v>0.634544981065572</v>
      </c>
      <c r="E9" s="17">
        <v>0.55755533647996403</v>
      </c>
      <c r="F9" s="17"/>
      <c r="G9" s="17">
        <v>0.60580584110704505</v>
      </c>
      <c r="H9" s="17">
        <v>0.59848119930281096</v>
      </c>
      <c r="I9" s="17">
        <v>0.54707786807594105</v>
      </c>
      <c r="J9" s="17">
        <v>0.557397200558439</v>
      </c>
      <c r="K9" s="17">
        <v>0.63048146051246901</v>
      </c>
      <c r="L9" s="17">
        <v>0.63273356487150501</v>
      </c>
      <c r="M9" s="17"/>
      <c r="N9" s="17">
        <v>0.66739979655692205</v>
      </c>
      <c r="O9" s="17">
        <v>0.61132475099511496</v>
      </c>
      <c r="P9" s="17">
        <v>0.51658709888171805</v>
      </c>
      <c r="Q9" s="17">
        <v>0.56637733409222002</v>
      </c>
      <c r="R9" s="17"/>
      <c r="S9" s="17">
        <v>0.60035738182768705</v>
      </c>
      <c r="T9" s="17">
        <v>0.59307908009045096</v>
      </c>
      <c r="U9" s="17">
        <v>0.57654677163061796</v>
      </c>
      <c r="V9" s="17">
        <v>0.57825967168897696</v>
      </c>
      <c r="W9" s="17">
        <v>0.55274321971386697</v>
      </c>
      <c r="X9" s="17">
        <v>0.59553836519790104</v>
      </c>
      <c r="Y9" s="17">
        <v>0.62205469596344298</v>
      </c>
      <c r="Z9" s="17">
        <v>0.62827026483347304</v>
      </c>
      <c r="AA9" s="17">
        <v>0.62291968861755898</v>
      </c>
      <c r="AB9" s="17">
        <v>0.62765190426865003</v>
      </c>
      <c r="AC9" s="17">
        <v>0.55138523883768797</v>
      </c>
      <c r="AD9" s="17">
        <v>0.54369244039208398</v>
      </c>
      <c r="AE9" s="17"/>
      <c r="AF9" s="17">
        <v>0.56756676077670498</v>
      </c>
      <c r="AG9" s="17">
        <v>0.64797871766470705</v>
      </c>
      <c r="AH9" s="17">
        <v>0.53739423565840705</v>
      </c>
      <c r="AI9" s="17"/>
      <c r="AJ9" s="17">
        <v>0.62066262007592199</v>
      </c>
      <c r="AK9" s="17">
        <v>0.61077143765110198</v>
      </c>
      <c r="AL9" s="17">
        <v>0.71890195522836697</v>
      </c>
      <c r="AM9" s="17">
        <v>0.51301796975909297</v>
      </c>
      <c r="AN9" s="17">
        <v>0.47237309353386697</v>
      </c>
      <c r="AO9" s="17"/>
      <c r="AP9" s="17">
        <v>0.63411969337167395</v>
      </c>
      <c r="AQ9" s="17">
        <v>0.61833986164219701</v>
      </c>
      <c r="AR9" s="17">
        <v>0.61459038726760595</v>
      </c>
    </row>
    <row r="10" spans="2:44" ht="71.7" x14ac:dyDescent="0.5">
      <c r="B10" s="18" t="s">
        <v>97</v>
      </c>
      <c r="C10" s="17">
        <v>0.31358171299586302</v>
      </c>
      <c r="D10" s="17">
        <v>0.30801000220407299</v>
      </c>
      <c r="E10" s="17">
        <v>0.31915963490294702</v>
      </c>
      <c r="F10" s="17"/>
      <c r="G10" s="17">
        <v>0.303777377077669</v>
      </c>
      <c r="H10" s="17">
        <v>0.318339720917236</v>
      </c>
      <c r="I10" s="17">
        <v>0.33518469506725201</v>
      </c>
      <c r="J10" s="17">
        <v>0.34265081490139798</v>
      </c>
      <c r="K10" s="17">
        <v>0.28010926492078297</v>
      </c>
      <c r="L10" s="17">
        <v>0.29742931673287099</v>
      </c>
      <c r="M10" s="17"/>
      <c r="N10" s="17">
        <v>0.28150699586039601</v>
      </c>
      <c r="O10" s="17">
        <v>0.31519339070915797</v>
      </c>
      <c r="P10" s="17">
        <v>0.35946723120588397</v>
      </c>
      <c r="Q10" s="17">
        <v>0.309285938570182</v>
      </c>
      <c r="R10" s="17"/>
      <c r="S10" s="17">
        <v>0.29845676912582703</v>
      </c>
      <c r="T10" s="17">
        <v>0.31533608585865502</v>
      </c>
      <c r="U10" s="17">
        <v>0.31686546347202599</v>
      </c>
      <c r="V10" s="17">
        <v>0.30395607350206399</v>
      </c>
      <c r="W10" s="17">
        <v>0.38004599134352501</v>
      </c>
      <c r="X10" s="17">
        <v>0.309299267450242</v>
      </c>
      <c r="Y10" s="17">
        <v>0.25464828606534101</v>
      </c>
      <c r="Z10" s="17">
        <v>0.31205136041415599</v>
      </c>
      <c r="AA10" s="17">
        <v>0.31704077323157298</v>
      </c>
      <c r="AB10" s="17">
        <v>0.29587190950465497</v>
      </c>
      <c r="AC10" s="17">
        <v>0.355957988831961</v>
      </c>
      <c r="AD10" s="17">
        <v>0.38363448485226298</v>
      </c>
      <c r="AE10" s="17"/>
      <c r="AF10" s="17">
        <v>0.34751101024985598</v>
      </c>
      <c r="AG10" s="17">
        <v>0.29240650535568902</v>
      </c>
      <c r="AH10" s="17">
        <v>0.30310161168976202</v>
      </c>
      <c r="AI10" s="17"/>
      <c r="AJ10" s="17">
        <v>0.319686399304422</v>
      </c>
      <c r="AK10" s="17">
        <v>0.32160589911116599</v>
      </c>
      <c r="AL10" s="17">
        <v>0.23868899729680601</v>
      </c>
      <c r="AM10" s="17">
        <v>0.40805591597956897</v>
      </c>
      <c r="AN10" s="17">
        <v>0.30201488466441101</v>
      </c>
      <c r="AO10" s="17"/>
      <c r="AP10" s="17">
        <v>0.32564183435640098</v>
      </c>
      <c r="AQ10" s="17">
        <v>0.31725130349138497</v>
      </c>
      <c r="AR10" s="17">
        <v>0.29912767798171103</v>
      </c>
    </row>
    <row r="11" spans="2:44" x14ac:dyDescent="0.5">
      <c r="B11" s="18" t="s">
        <v>87</v>
      </c>
      <c r="C11" s="19">
        <v>9.1037311231945403E-2</v>
      </c>
      <c r="D11" s="19">
        <v>5.7445016730354903E-2</v>
      </c>
      <c r="E11" s="19">
        <v>0.123285028617089</v>
      </c>
      <c r="F11" s="19"/>
      <c r="G11" s="19">
        <v>9.0416781815284994E-2</v>
      </c>
      <c r="H11" s="19">
        <v>8.3179079779952994E-2</v>
      </c>
      <c r="I11" s="19">
        <v>0.117737436856807</v>
      </c>
      <c r="J11" s="19">
        <v>9.9951984540162103E-2</v>
      </c>
      <c r="K11" s="19">
        <v>8.9409274566747202E-2</v>
      </c>
      <c r="L11" s="19">
        <v>6.9837118395624398E-2</v>
      </c>
      <c r="M11" s="19"/>
      <c r="N11" s="19">
        <v>5.1093207582681897E-2</v>
      </c>
      <c r="O11" s="19">
        <v>7.3481858295727398E-2</v>
      </c>
      <c r="P11" s="19">
        <v>0.123945669912398</v>
      </c>
      <c r="Q11" s="19">
        <v>0.124336727337598</v>
      </c>
      <c r="R11" s="19"/>
      <c r="S11" s="19">
        <v>0.101185849046486</v>
      </c>
      <c r="T11" s="19">
        <v>9.1584834050894404E-2</v>
      </c>
      <c r="U11" s="19">
        <v>0.106587764897356</v>
      </c>
      <c r="V11" s="19">
        <v>0.117784254808959</v>
      </c>
      <c r="W11" s="19">
        <v>6.7210788942608096E-2</v>
      </c>
      <c r="X11" s="19">
        <v>9.5162367351857194E-2</v>
      </c>
      <c r="Y11" s="19">
        <v>0.12329701797121601</v>
      </c>
      <c r="Z11" s="19">
        <v>5.96783747523707E-2</v>
      </c>
      <c r="AA11" s="19">
        <v>6.0039538150868203E-2</v>
      </c>
      <c r="AB11" s="19">
        <v>7.6476186226695705E-2</v>
      </c>
      <c r="AC11" s="19">
        <v>9.2656772330350703E-2</v>
      </c>
      <c r="AD11" s="19">
        <v>7.2673074755653405E-2</v>
      </c>
      <c r="AE11" s="19"/>
      <c r="AF11" s="19">
        <v>8.4922228973438901E-2</v>
      </c>
      <c r="AG11" s="19">
        <v>5.9614776979603497E-2</v>
      </c>
      <c r="AH11" s="19">
        <v>0.15950415265183099</v>
      </c>
      <c r="AI11" s="19"/>
      <c r="AJ11" s="19">
        <v>5.96509806196555E-2</v>
      </c>
      <c r="AK11" s="19">
        <v>6.7622663237732403E-2</v>
      </c>
      <c r="AL11" s="19">
        <v>4.2409047474826801E-2</v>
      </c>
      <c r="AM11" s="19">
        <v>7.8926114261338498E-2</v>
      </c>
      <c r="AN11" s="19">
        <v>0.22561202180172199</v>
      </c>
      <c r="AO11" s="19"/>
      <c r="AP11" s="19">
        <v>4.0238472271925597E-2</v>
      </c>
      <c r="AQ11" s="19">
        <v>6.4408834866417894E-2</v>
      </c>
      <c r="AR11" s="19">
        <v>8.6281934750683104E-2</v>
      </c>
    </row>
    <row r="12" spans="2:44" x14ac:dyDescent="0.5">
      <c r="B12" s="16"/>
    </row>
    <row r="13" spans="2:44" x14ac:dyDescent="0.5">
      <c r="B13" t="s">
        <v>76</v>
      </c>
    </row>
    <row r="14" spans="2:44" x14ac:dyDescent="0.5">
      <c r="B14" t="s">
        <v>77</v>
      </c>
    </row>
    <row r="16" spans="2:44" x14ac:dyDescent="0.5">
      <c r="B16" s="8" t="str">
        <f>HYPERLINK("#'Contents'!A1", "Return to Contents")</f>
        <v>Return to Contents</v>
      </c>
    </row>
  </sheetData>
  <mergeCells count="8">
    <mergeCell ref="AJ5:AN5"/>
    <mergeCell ref="AP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B2:AR22"/>
  <sheetViews>
    <sheetView showGridLines="0" workbookViewId="0">
      <pane xSplit="2" topLeftCell="C1" activePane="topRight" state="frozen"/>
      <selection pane="topRight"/>
    </sheetView>
  </sheetViews>
  <sheetFormatPr defaultColWidth="10.8203125" defaultRowHeight="14.35" x14ac:dyDescent="0.5"/>
  <cols>
    <col min="2" max="2" width="25.703125" customWidth="1"/>
    <col min="3" max="5" width="10.703125" customWidth="1"/>
    <col min="6" max="6" width="2.17578125" customWidth="1"/>
    <col min="7" max="12" width="10.703125" customWidth="1"/>
    <col min="13" max="13" width="2.17578125" customWidth="1"/>
    <col min="14" max="17" width="10.703125" customWidth="1"/>
    <col min="18" max="18" width="2.17578125" customWidth="1"/>
    <col min="19" max="30" width="10.703125" customWidth="1"/>
    <col min="31" max="31" width="2.17578125" customWidth="1"/>
    <col min="32" max="34" width="10.703125" customWidth="1"/>
    <col min="35" max="35" width="2.17578125" customWidth="1"/>
    <col min="36" max="40" width="10.703125" customWidth="1"/>
    <col min="41" max="41" width="2.17578125" customWidth="1"/>
    <col min="42" max="44" width="10.703125" customWidth="1"/>
    <col min="45" max="45" width="2.17578125" customWidth="1"/>
  </cols>
  <sheetData>
    <row r="2" spans="2:44" ht="40" customHeight="1" x14ac:dyDescent="0.5">
      <c r="D2" s="30" t="s">
        <v>389</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row>
    <row r="5" spans="2:44" ht="30" customHeight="1" x14ac:dyDescent="0.5">
      <c r="B5" s="15"/>
      <c r="C5" s="15"/>
      <c r="D5" s="29" t="s">
        <v>50</v>
      </c>
      <c r="E5" s="29"/>
      <c r="F5" s="15"/>
      <c r="G5" s="29" t="s">
        <v>51</v>
      </c>
      <c r="H5" s="29"/>
      <c r="I5" s="29"/>
      <c r="J5" s="29"/>
      <c r="K5" s="29"/>
      <c r="L5" s="29"/>
      <c r="M5" s="15"/>
      <c r="N5" s="29" t="s">
        <v>52</v>
      </c>
      <c r="O5" s="29"/>
      <c r="P5" s="29"/>
      <c r="Q5" s="29"/>
      <c r="R5" s="15"/>
      <c r="S5" s="29" t="s">
        <v>53</v>
      </c>
      <c r="T5" s="29"/>
      <c r="U5" s="29"/>
      <c r="V5" s="29"/>
      <c r="W5" s="29"/>
      <c r="X5" s="29"/>
      <c r="Y5" s="29"/>
      <c r="Z5" s="29"/>
      <c r="AA5" s="29"/>
      <c r="AB5" s="29"/>
      <c r="AC5" s="29"/>
      <c r="AD5" s="29"/>
      <c r="AE5" s="15"/>
      <c r="AF5" s="29" t="s">
        <v>54</v>
      </c>
      <c r="AG5" s="29"/>
      <c r="AH5" s="29"/>
      <c r="AI5" s="15"/>
      <c r="AJ5" s="29" t="s">
        <v>55</v>
      </c>
      <c r="AK5" s="29"/>
      <c r="AL5" s="29"/>
      <c r="AM5" s="29"/>
      <c r="AN5" s="29"/>
      <c r="AO5" s="15"/>
      <c r="AP5" s="29" t="s">
        <v>56</v>
      </c>
      <c r="AQ5" s="29"/>
      <c r="AR5" s="29"/>
    </row>
    <row r="6" spans="2:44" ht="43" x14ac:dyDescent="0.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row>
    <row r="7" spans="2:44" ht="30" customHeight="1" x14ac:dyDescent="0.5">
      <c r="B7" s="10" t="s">
        <v>18</v>
      </c>
      <c r="C7" s="10">
        <v>2011</v>
      </c>
      <c r="D7" s="10">
        <v>973</v>
      </c>
      <c r="E7" s="10">
        <v>1034</v>
      </c>
      <c r="F7" s="10"/>
      <c r="G7" s="10">
        <v>293</v>
      </c>
      <c r="H7" s="10">
        <v>293</v>
      </c>
      <c r="I7" s="10">
        <v>331</v>
      </c>
      <c r="J7" s="10">
        <v>331</v>
      </c>
      <c r="K7" s="10">
        <v>305</v>
      </c>
      <c r="L7" s="10">
        <v>458</v>
      </c>
      <c r="M7" s="10"/>
      <c r="N7" s="10">
        <v>545</v>
      </c>
      <c r="O7" s="10">
        <v>548</v>
      </c>
      <c r="P7" s="10">
        <v>415</v>
      </c>
      <c r="Q7" s="10">
        <v>498</v>
      </c>
      <c r="R7" s="10"/>
      <c r="S7" s="10">
        <v>288</v>
      </c>
      <c r="T7" s="10">
        <v>268</v>
      </c>
      <c r="U7" s="10">
        <v>162</v>
      </c>
      <c r="V7" s="10">
        <v>184</v>
      </c>
      <c r="W7" s="10">
        <v>142</v>
      </c>
      <c r="X7" s="10">
        <v>193</v>
      </c>
      <c r="Y7" s="10">
        <v>161</v>
      </c>
      <c r="Z7" s="10">
        <v>83</v>
      </c>
      <c r="AA7" s="10">
        <v>227</v>
      </c>
      <c r="AB7" s="10">
        <v>144</v>
      </c>
      <c r="AC7" s="10">
        <v>107</v>
      </c>
      <c r="AD7" s="10">
        <v>52</v>
      </c>
      <c r="AE7" s="10"/>
      <c r="AF7" s="10">
        <v>728</v>
      </c>
      <c r="AG7" s="10">
        <v>785</v>
      </c>
      <c r="AH7" s="10">
        <v>299</v>
      </c>
      <c r="AI7" s="10"/>
      <c r="AJ7" s="10">
        <v>692</v>
      </c>
      <c r="AK7" s="10">
        <v>539</v>
      </c>
      <c r="AL7" s="10">
        <v>143</v>
      </c>
      <c r="AM7" s="10">
        <v>38</v>
      </c>
      <c r="AN7" s="10">
        <v>294</v>
      </c>
      <c r="AO7" s="10"/>
      <c r="AP7" s="10">
        <v>390</v>
      </c>
      <c r="AQ7" s="10">
        <v>732</v>
      </c>
      <c r="AR7" s="10">
        <v>133</v>
      </c>
    </row>
    <row r="8" spans="2:44" ht="30" customHeight="1" x14ac:dyDescent="0.5">
      <c r="B8" s="11" t="s">
        <v>19</v>
      </c>
      <c r="C8" s="11">
        <v>2011</v>
      </c>
      <c r="D8" s="11">
        <v>992</v>
      </c>
      <c r="E8" s="11">
        <v>1015</v>
      </c>
      <c r="F8" s="11"/>
      <c r="G8" s="11">
        <v>280</v>
      </c>
      <c r="H8" s="11">
        <v>341</v>
      </c>
      <c r="I8" s="11">
        <v>343</v>
      </c>
      <c r="J8" s="11">
        <v>343</v>
      </c>
      <c r="K8" s="11">
        <v>283</v>
      </c>
      <c r="L8" s="11">
        <v>420</v>
      </c>
      <c r="M8" s="11"/>
      <c r="N8" s="11">
        <v>541</v>
      </c>
      <c r="O8" s="11">
        <v>522</v>
      </c>
      <c r="P8" s="11">
        <v>441</v>
      </c>
      <c r="Q8" s="11">
        <v>502</v>
      </c>
      <c r="R8" s="11"/>
      <c r="S8" s="11">
        <v>282</v>
      </c>
      <c r="T8" s="11">
        <v>261</v>
      </c>
      <c r="U8" s="11">
        <v>161</v>
      </c>
      <c r="V8" s="11">
        <v>181</v>
      </c>
      <c r="W8" s="11">
        <v>141</v>
      </c>
      <c r="X8" s="11">
        <v>181</v>
      </c>
      <c r="Y8" s="11">
        <v>161</v>
      </c>
      <c r="Z8" s="11">
        <v>80</v>
      </c>
      <c r="AA8" s="11">
        <v>221</v>
      </c>
      <c r="AB8" s="11">
        <v>181</v>
      </c>
      <c r="AC8" s="11">
        <v>101</v>
      </c>
      <c r="AD8" s="11">
        <v>60</v>
      </c>
      <c r="AE8" s="11"/>
      <c r="AF8" s="11">
        <v>714</v>
      </c>
      <c r="AG8" s="11">
        <v>797</v>
      </c>
      <c r="AH8" s="11">
        <v>308</v>
      </c>
      <c r="AI8" s="11"/>
      <c r="AJ8" s="11">
        <v>674</v>
      </c>
      <c r="AK8" s="11">
        <v>545</v>
      </c>
      <c r="AL8" s="11">
        <v>138</v>
      </c>
      <c r="AM8" s="11">
        <v>36</v>
      </c>
      <c r="AN8" s="11">
        <v>298</v>
      </c>
      <c r="AO8" s="11"/>
      <c r="AP8" s="11">
        <v>383</v>
      </c>
      <c r="AQ8" s="11">
        <v>736</v>
      </c>
      <c r="AR8" s="11">
        <v>130</v>
      </c>
    </row>
    <row r="9" spans="2:44" x14ac:dyDescent="0.5">
      <c r="B9" s="18" t="s">
        <v>82</v>
      </c>
      <c r="C9" s="17">
        <v>0.23372724636862099</v>
      </c>
      <c r="D9" s="17">
        <v>0.27713260795068301</v>
      </c>
      <c r="E9" s="17">
        <v>0.191286734403954</v>
      </c>
      <c r="F9" s="17"/>
      <c r="G9" s="17">
        <v>0.23270177695827299</v>
      </c>
      <c r="H9" s="17">
        <v>0.30059447167744502</v>
      </c>
      <c r="I9" s="17">
        <v>0.24695245137710001</v>
      </c>
      <c r="J9" s="17">
        <v>0.23167793332133299</v>
      </c>
      <c r="K9" s="17">
        <v>0.203612745906389</v>
      </c>
      <c r="L9" s="17">
        <v>0.19127580271681799</v>
      </c>
      <c r="M9" s="17"/>
      <c r="N9" s="17">
        <v>0.31365284367658602</v>
      </c>
      <c r="O9" s="17">
        <v>0.23067094342369501</v>
      </c>
      <c r="P9" s="17">
        <v>0.17390504040857299</v>
      </c>
      <c r="Q9" s="17">
        <v>0.20192743424291501</v>
      </c>
      <c r="R9" s="17"/>
      <c r="S9" s="17">
        <v>0.27260430931253699</v>
      </c>
      <c r="T9" s="17">
        <v>0.213075307555919</v>
      </c>
      <c r="U9" s="17">
        <v>0.21250950306608901</v>
      </c>
      <c r="V9" s="17">
        <v>0.20208649606878901</v>
      </c>
      <c r="W9" s="17">
        <v>0.20796314846613301</v>
      </c>
      <c r="X9" s="17">
        <v>0.274555574517717</v>
      </c>
      <c r="Y9" s="17">
        <v>0.23542249744964</v>
      </c>
      <c r="Z9" s="17">
        <v>0.23368957295590301</v>
      </c>
      <c r="AA9" s="17">
        <v>0.24738032841427099</v>
      </c>
      <c r="AB9" s="17">
        <v>0.226227828876822</v>
      </c>
      <c r="AC9" s="17">
        <v>0.20305544074101201</v>
      </c>
      <c r="AD9" s="17">
        <v>0.25014388562176398</v>
      </c>
      <c r="AE9" s="17"/>
      <c r="AF9" s="17">
        <v>0.22256698266000899</v>
      </c>
      <c r="AG9" s="17">
        <v>0.264431490280779</v>
      </c>
      <c r="AH9" s="17">
        <v>0.20640169745506701</v>
      </c>
      <c r="AI9" s="17"/>
      <c r="AJ9" s="17">
        <v>0.23454879604743401</v>
      </c>
      <c r="AK9" s="17">
        <v>0.26375361812068898</v>
      </c>
      <c r="AL9" s="17">
        <v>0.24528995422289401</v>
      </c>
      <c r="AM9" s="17">
        <v>0.16371854129822599</v>
      </c>
      <c r="AN9" s="17">
        <v>0.16482619961918199</v>
      </c>
      <c r="AO9" s="17"/>
      <c r="AP9" s="17">
        <v>0.25317583914367398</v>
      </c>
      <c r="AQ9" s="17">
        <v>0.27370563280280702</v>
      </c>
      <c r="AR9" s="17">
        <v>0.236458606248662</v>
      </c>
    </row>
    <row r="10" spans="2:44" x14ac:dyDescent="0.5">
      <c r="B10" s="18" t="s">
        <v>83</v>
      </c>
      <c r="C10" s="17">
        <v>0.488318323564987</v>
      </c>
      <c r="D10" s="17">
        <v>0.47553320226116402</v>
      </c>
      <c r="E10" s="17">
        <v>0.50068808736844705</v>
      </c>
      <c r="F10" s="17"/>
      <c r="G10" s="17">
        <v>0.478062634199308</v>
      </c>
      <c r="H10" s="17">
        <v>0.438005901334167</v>
      </c>
      <c r="I10" s="17">
        <v>0.46097296831332502</v>
      </c>
      <c r="J10" s="17">
        <v>0.49621984326744101</v>
      </c>
      <c r="K10" s="17">
        <v>0.53579314806054201</v>
      </c>
      <c r="L10" s="17">
        <v>0.51988830382969498</v>
      </c>
      <c r="M10" s="17"/>
      <c r="N10" s="17">
        <v>0.43579149892185398</v>
      </c>
      <c r="O10" s="17">
        <v>0.50287559510233104</v>
      </c>
      <c r="P10" s="17">
        <v>0.55172042307430003</v>
      </c>
      <c r="Q10" s="17">
        <v>0.47477926899411199</v>
      </c>
      <c r="R10" s="17"/>
      <c r="S10" s="17">
        <v>0.45126835436051499</v>
      </c>
      <c r="T10" s="17">
        <v>0.483231820661713</v>
      </c>
      <c r="U10" s="17">
        <v>0.42525344396355402</v>
      </c>
      <c r="V10" s="17">
        <v>0.51915791776432796</v>
      </c>
      <c r="W10" s="17">
        <v>0.53122966642592395</v>
      </c>
      <c r="X10" s="17">
        <v>0.45438025746879201</v>
      </c>
      <c r="Y10" s="17">
        <v>0.47967852280720902</v>
      </c>
      <c r="Z10" s="17">
        <v>0.49421613510842899</v>
      </c>
      <c r="AA10" s="17">
        <v>0.50152010911425304</v>
      </c>
      <c r="AB10" s="17">
        <v>0.53926772898757103</v>
      </c>
      <c r="AC10" s="17">
        <v>0.53480663037989795</v>
      </c>
      <c r="AD10" s="17">
        <v>0.49708579387330698</v>
      </c>
      <c r="AE10" s="17"/>
      <c r="AF10" s="17">
        <v>0.49914825916364303</v>
      </c>
      <c r="AG10" s="17">
        <v>0.49494332720459799</v>
      </c>
      <c r="AH10" s="17">
        <v>0.46151234967051102</v>
      </c>
      <c r="AI10" s="17"/>
      <c r="AJ10" s="17">
        <v>0.495682325974375</v>
      </c>
      <c r="AK10" s="17">
        <v>0.50547849653846799</v>
      </c>
      <c r="AL10" s="17">
        <v>0.51059148010840905</v>
      </c>
      <c r="AM10" s="17">
        <v>0.54763545826315296</v>
      </c>
      <c r="AN10" s="17">
        <v>0.446480251738822</v>
      </c>
      <c r="AO10" s="17"/>
      <c r="AP10" s="17">
        <v>0.48719928427147202</v>
      </c>
      <c r="AQ10" s="17">
        <v>0.50209628059466005</v>
      </c>
      <c r="AR10" s="17">
        <v>0.44022655282074402</v>
      </c>
    </row>
    <row r="11" spans="2:44" x14ac:dyDescent="0.5">
      <c r="B11" s="18" t="s">
        <v>84</v>
      </c>
      <c r="C11" s="17">
        <v>0.181824256686969</v>
      </c>
      <c r="D11" s="17">
        <v>0.164400254895297</v>
      </c>
      <c r="E11" s="17">
        <v>0.19956610108380901</v>
      </c>
      <c r="F11" s="17"/>
      <c r="G11" s="17">
        <v>0.186138798142783</v>
      </c>
      <c r="H11" s="17">
        <v>0.178356050975986</v>
      </c>
      <c r="I11" s="17">
        <v>0.17893946567102201</v>
      </c>
      <c r="J11" s="17">
        <v>0.15329599748870401</v>
      </c>
      <c r="K11" s="17">
        <v>0.185820712243953</v>
      </c>
      <c r="L11" s="17">
        <v>0.20473021194723501</v>
      </c>
      <c r="M11" s="17"/>
      <c r="N11" s="17">
        <v>0.170515220879535</v>
      </c>
      <c r="O11" s="17">
        <v>0.19364776276804699</v>
      </c>
      <c r="P11" s="17">
        <v>0.179845759526432</v>
      </c>
      <c r="Q11" s="17">
        <v>0.18320537419282201</v>
      </c>
      <c r="R11" s="17"/>
      <c r="S11" s="17">
        <v>0.17866395234733901</v>
      </c>
      <c r="T11" s="17">
        <v>0.19054078240404601</v>
      </c>
      <c r="U11" s="17">
        <v>0.30393577175206499</v>
      </c>
      <c r="V11" s="17">
        <v>0.18693468531794</v>
      </c>
      <c r="W11" s="17">
        <v>0.169743909686525</v>
      </c>
      <c r="X11" s="17">
        <v>0.16474195898410901</v>
      </c>
      <c r="Y11" s="17">
        <v>0.17147989504556699</v>
      </c>
      <c r="Z11" s="17">
        <v>0.17135025239732199</v>
      </c>
      <c r="AA11" s="17">
        <v>0.16913189882725699</v>
      </c>
      <c r="AB11" s="17">
        <v>0.143395559370848</v>
      </c>
      <c r="AC11" s="17">
        <v>0.183267221691648</v>
      </c>
      <c r="AD11" s="17">
        <v>9.7427954390333804E-2</v>
      </c>
      <c r="AE11" s="17"/>
      <c r="AF11" s="17">
        <v>0.18949914864595099</v>
      </c>
      <c r="AG11" s="17">
        <v>0.16329000450974501</v>
      </c>
      <c r="AH11" s="17">
        <v>0.19871829624923801</v>
      </c>
      <c r="AI11" s="17"/>
      <c r="AJ11" s="17">
        <v>0.19004084534999</v>
      </c>
      <c r="AK11" s="17">
        <v>0.16178015768561499</v>
      </c>
      <c r="AL11" s="17">
        <v>0.150190404604368</v>
      </c>
      <c r="AM11" s="17">
        <v>8.3017849502760699E-2</v>
      </c>
      <c r="AN11" s="17">
        <v>0.23493348813451101</v>
      </c>
      <c r="AO11" s="17"/>
      <c r="AP11" s="17">
        <v>0.18901418824109101</v>
      </c>
      <c r="AQ11" s="17">
        <v>0.161824864747071</v>
      </c>
      <c r="AR11" s="17">
        <v>0.240483020199416</v>
      </c>
    </row>
    <row r="12" spans="2:44" x14ac:dyDescent="0.5">
      <c r="B12" s="18" t="s">
        <v>85</v>
      </c>
      <c r="C12" s="17">
        <v>3.9800231197724703E-2</v>
      </c>
      <c r="D12" s="17">
        <v>3.4330360884923403E-2</v>
      </c>
      <c r="E12" s="17">
        <v>4.5302055288283002E-2</v>
      </c>
      <c r="F12" s="17"/>
      <c r="G12" s="17">
        <v>5.5919077554384501E-2</v>
      </c>
      <c r="H12" s="17">
        <v>4.57340217669105E-2</v>
      </c>
      <c r="I12" s="17">
        <v>4.9542715735091301E-2</v>
      </c>
      <c r="J12" s="17">
        <v>4.4176367923158301E-2</v>
      </c>
      <c r="K12" s="17">
        <v>2.8861312855301299E-2</v>
      </c>
      <c r="L12" s="17">
        <v>2.0083991037558899E-2</v>
      </c>
      <c r="M12" s="17"/>
      <c r="N12" s="17">
        <v>3.7517978274236398E-2</v>
      </c>
      <c r="O12" s="17">
        <v>3.4112227061815499E-2</v>
      </c>
      <c r="P12" s="17">
        <v>4.9465015582343397E-2</v>
      </c>
      <c r="Q12" s="17">
        <v>4.0080446801158097E-2</v>
      </c>
      <c r="R12" s="17"/>
      <c r="S12" s="17">
        <v>4.7996812569837601E-2</v>
      </c>
      <c r="T12" s="17">
        <v>4.9615883993722701E-2</v>
      </c>
      <c r="U12" s="17">
        <v>6.0121925528639E-3</v>
      </c>
      <c r="V12" s="17">
        <v>1.2339204731131599E-2</v>
      </c>
      <c r="W12" s="17">
        <v>3.13704613194234E-2</v>
      </c>
      <c r="X12" s="17">
        <v>4.0652220164490098E-2</v>
      </c>
      <c r="Y12" s="17">
        <v>7.6178533617863198E-2</v>
      </c>
      <c r="Z12" s="17">
        <v>8.8758877499143796E-2</v>
      </c>
      <c r="AA12" s="17">
        <v>3.3081168148164301E-2</v>
      </c>
      <c r="AB12" s="17">
        <v>4.1703136568140703E-2</v>
      </c>
      <c r="AC12" s="17">
        <v>8.8830156086060208E-3</v>
      </c>
      <c r="AD12" s="17">
        <v>5.7461640549045997E-2</v>
      </c>
      <c r="AE12" s="17"/>
      <c r="AF12" s="17">
        <v>3.31265700861052E-2</v>
      </c>
      <c r="AG12" s="17">
        <v>4.5206309443906099E-2</v>
      </c>
      <c r="AH12" s="17">
        <v>3.1673605155465502E-2</v>
      </c>
      <c r="AI12" s="17"/>
      <c r="AJ12" s="17">
        <v>3.6425014315755899E-2</v>
      </c>
      <c r="AK12" s="17">
        <v>3.1893880680547E-2</v>
      </c>
      <c r="AL12" s="17">
        <v>4.5236420250996397E-2</v>
      </c>
      <c r="AM12" s="17">
        <v>5.6399854374843399E-2</v>
      </c>
      <c r="AN12" s="17">
        <v>4.56505804014989E-2</v>
      </c>
      <c r="AO12" s="17"/>
      <c r="AP12" s="17">
        <v>3.7892539053745802E-2</v>
      </c>
      <c r="AQ12" s="17">
        <v>2.69598686737724E-2</v>
      </c>
      <c r="AR12" s="17">
        <v>5.3540394588629997E-2</v>
      </c>
    </row>
    <row r="13" spans="2:44" x14ac:dyDescent="0.5">
      <c r="B13" s="18" t="s">
        <v>86</v>
      </c>
      <c r="C13" s="17">
        <v>1.73192109681631E-2</v>
      </c>
      <c r="D13" s="17">
        <v>2.1106755243125799E-2</v>
      </c>
      <c r="E13" s="17">
        <v>1.36856992007402E-2</v>
      </c>
      <c r="F13" s="17"/>
      <c r="G13" s="17">
        <v>1.6798251879403599E-2</v>
      </c>
      <c r="H13" s="17">
        <v>7.25611732413123E-3</v>
      </c>
      <c r="I13" s="17">
        <v>1.51943926611525E-2</v>
      </c>
      <c r="J13" s="17">
        <v>1.8653612641135599E-2</v>
      </c>
      <c r="K13" s="17">
        <v>6.4606482302684296E-3</v>
      </c>
      <c r="L13" s="17">
        <v>3.3808280897508897E-2</v>
      </c>
      <c r="M13" s="17"/>
      <c r="N13" s="17">
        <v>8.3454252496389797E-3</v>
      </c>
      <c r="O13" s="17">
        <v>1.7387982833656401E-2</v>
      </c>
      <c r="P13" s="17">
        <v>1.8865488167244499E-2</v>
      </c>
      <c r="Q13" s="17">
        <v>2.5732770669318498E-2</v>
      </c>
      <c r="R13" s="17"/>
      <c r="S13" s="17">
        <v>1.02180862959562E-2</v>
      </c>
      <c r="T13" s="17">
        <v>1.51703952258145E-2</v>
      </c>
      <c r="U13" s="17">
        <v>1.4801114550722E-2</v>
      </c>
      <c r="V13" s="17">
        <v>4.7343004759135297E-2</v>
      </c>
      <c r="W13" s="17">
        <v>2.4803540146361502E-2</v>
      </c>
      <c r="X13" s="17">
        <v>1.5810605769585599E-2</v>
      </c>
      <c r="Y13" s="17">
        <v>1.23336333576941E-2</v>
      </c>
      <c r="Z13" s="17">
        <v>0</v>
      </c>
      <c r="AA13" s="17">
        <v>9.2932597965298992E-3</v>
      </c>
      <c r="AB13" s="17">
        <v>0</v>
      </c>
      <c r="AC13" s="17">
        <v>4.2293014831664297E-2</v>
      </c>
      <c r="AD13" s="17">
        <v>3.9442010517765802E-2</v>
      </c>
      <c r="AE13" s="17"/>
      <c r="AF13" s="17">
        <v>2.5503194866585501E-2</v>
      </c>
      <c r="AG13" s="17">
        <v>4.5378291466748296E-3</v>
      </c>
      <c r="AH13" s="17">
        <v>2.63902126684376E-2</v>
      </c>
      <c r="AI13" s="17"/>
      <c r="AJ13" s="17">
        <v>1.35982385992347E-2</v>
      </c>
      <c r="AK13" s="17">
        <v>1.00293908337728E-2</v>
      </c>
      <c r="AL13" s="17">
        <v>6.3872674420829599E-3</v>
      </c>
      <c r="AM13" s="17">
        <v>0.100304751586154</v>
      </c>
      <c r="AN13" s="17">
        <v>2.3451800280782201E-2</v>
      </c>
      <c r="AO13" s="17"/>
      <c r="AP13" s="17">
        <v>7.0143064848437698E-3</v>
      </c>
      <c r="AQ13" s="17">
        <v>9.9465065929498497E-3</v>
      </c>
      <c r="AR13" s="17">
        <v>0</v>
      </c>
    </row>
    <row r="14" spans="2:44" x14ac:dyDescent="0.5">
      <c r="B14" s="18" t="s">
        <v>87</v>
      </c>
      <c r="C14" s="17">
        <v>3.9010731213536202E-2</v>
      </c>
      <c r="D14" s="17">
        <v>2.7496818764806901E-2</v>
      </c>
      <c r="E14" s="17">
        <v>4.9471322654765899E-2</v>
      </c>
      <c r="F14" s="17"/>
      <c r="G14" s="17">
        <v>3.03794612658474E-2</v>
      </c>
      <c r="H14" s="17">
        <v>3.0053436921360099E-2</v>
      </c>
      <c r="I14" s="17">
        <v>4.8398006242310103E-2</v>
      </c>
      <c r="J14" s="17">
        <v>5.5976245358228101E-2</v>
      </c>
      <c r="K14" s="17">
        <v>3.9451432703546001E-2</v>
      </c>
      <c r="L14" s="17">
        <v>3.02134095711841E-2</v>
      </c>
      <c r="M14" s="17"/>
      <c r="N14" s="17">
        <v>3.4177032998149698E-2</v>
      </c>
      <c r="O14" s="17">
        <v>2.1305488810455499E-2</v>
      </c>
      <c r="P14" s="17">
        <v>2.6198273241107E-2</v>
      </c>
      <c r="Q14" s="17">
        <v>7.4274705099674099E-2</v>
      </c>
      <c r="R14" s="17"/>
      <c r="S14" s="17">
        <v>3.9248485113814902E-2</v>
      </c>
      <c r="T14" s="17">
        <v>4.8365810158784703E-2</v>
      </c>
      <c r="U14" s="17">
        <v>3.7487974114705697E-2</v>
      </c>
      <c r="V14" s="17">
        <v>3.2138691358676599E-2</v>
      </c>
      <c r="W14" s="17">
        <v>3.4889273955633002E-2</v>
      </c>
      <c r="X14" s="17">
        <v>4.9859383095305902E-2</v>
      </c>
      <c r="Y14" s="17">
        <v>2.4906917722026901E-2</v>
      </c>
      <c r="Z14" s="17">
        <v>1.1985162039202E-2</v>
      </c>
      <c r="AA14" s="17">
        <v>3.9593235699523902E-2</v>
      </c>
      <c r="AB14" s="17">
        <v>4.9405746196618597E-2</v>
      </c>
      <c r="AC14" s="17">
        <v>2.7694676747171399E-2</v>
      </c>
      <c r="AD14" s="17">
        <v>5.8438715047782898E-2</v>
      </c>
      <c r="AE14" s="17"/>
      <c r="AF14" s="17">
        <v>3.01558445777057E-2</v>
      </c>
      <c r="AG14" s="17">
        <v>2.75910394142974E-2</v>
      </c>
      <c r="AH14" s="17">
        <v>7.5303838801280304E-2</v>
      </c>
      <c r="AI14" s="17"/>
      <c r="AJ14" s="17">
        <v>2.9704779713210901E-2</v>
      </c>
      <c r="AK14" s="17">
        <v>2.7064456140907901E-2</v>
      </c>
      <c r="AL14" s="17">
        <v>4.2304473371249499E-2</v>
      </c>
      <c r="AM14" s="17">
        <v>4.89235449748638E-2</v>
      </c>
      <c r="AN14" s="17">
        <v>8.4657679825204002E-2</v>
      </c>
      <c r="AO14" s="17"/>
      <c r="AP14" s="17">
        <v>2.5703842805172902E-2</v>
      </c>
      <c r="AQ14" s="17">
        <v>2.54668465887384E-2</v>
      </c>
      <c r="AR14" s="17">
        <v>2.9291426142548298E-2</v>
      </c>
    </row>
    <row r="15" spans="2:44" x14ac:dyDescent="0.5">
      <c r="B15" s="18" t="s">
        <v>88</v>
      </c>
      <c r="C15" s="21">
        <v>0.72204556993360702</v>
      </c>
      <c r="D15" s="21">
        <v>0.75266581021184698</v>
      </c>
      <c r="E15" s="21">
        <v>0.69197482177240099</v>
      </c>
      <c r="F15" s="21"/>
      <c r="G15" s="21">
        <v>0.71076441115758104</v>
      </c>
      <c r="H15" s="21">
        <v>0.73860037301161197</v>
      </c>
      <c r="I15" s="21">
        <v>0.707925419690424</v>
      </c>
      <c r="J15" s="21">
        <v>0.72789777658877397</v>
      </c>
      <c r="K15" s="21">
        <v>0.73940589396693102</v>
      </c>
      <c r="L15" s="21">
        <v>0.71116410654651296</v>
      </c>
      <c r="M15" s="21"/>
      <c r="N15" s="21">
        <v>0.74944434259843995</v>
      </c>
      <c r="O15" s="21">
        <v>0.73354653852602603</v>
      </c>
      <c r="P15" s="21">
        <v>0.72562546348287305</v>
      </c>
      <c r="Q15" s="21">
        <v>0.67670670323702697</v>
      </c>
      <c r="R15" s="21"/>
      <c r="S15" s="21">
        <v>0.72387266367305203</v>
      </c>
      <c r="T15" s="21">
        <v>0.69630712821763197</v>
      </c>
      <c r="U15" s="21">
        <v>0.63776294702964298</v>
      </c>
      <c r="V15" s="21">
        <v>0.72124441383311699</v>
      </c>
      <c r="W15" s="21">
        <v>0.73919281489205702</v>
      </c>
      <c r="X15" s="21">
        <v>0.72893583198651002</v>
      </c>
      <c r="Y15" s="21">
        <v>0.71510102025684896</v>
      </c>
      <c r="Z15" s="21">
        <v>0.72790570806433197</v>
      </c>
      <c r="AA15" s="21">
        <v>0.74890043752852498</v>
      </c>
      <c r="AB15" s="21">
        <v>0.76549555786439305</v>
      </c>
      <c r="AC15" s="21">
        <v>0.73786207112091096</v>
      </c>
      <c r="AD15" s="21">
        <v>0.74722967949507102</v>
      </c>
      <c r="AE15" s="21"/>
      <c r="AF15" s="21">
        <v>0.72171524182365199</v>
      </c>
      <c r="AG15" s="21">
        <v>0.75937481748537705</v>
      </c>
      <c r="AH15" s="21">
        <v>0.667914047125578</v>
      </c>
      <c r="AI15" s="21"/>
      <c r="AJ15" s="21">
        <v>0.73023112202180795</v>
      </c>
      <c r="AK15" s="21">
        <v>0.76923211465915797</v>
      </c>
      <c r="AL15" s="21">
        <v>0.75588143433130395</v>
      </c>
      <c r="AM15" s="21">
        <v>0.71135399956137801</v>
      </c>
      <c r="AN15" s="21">
        <v>0.61130645135800399</v>
      </c>
      <c r="AO15" s="21"/>
      <c r="AP15" s="21">
        <v>0.740375123415146</v>
      </c>
      <c r="AQ15" s="21">
        <v>0.77580191339746796</v>
      </c>
      <c r="AR15" s="21">
        <v>0.67668515906940596</v>
      </c>
    </row>
    <row r="16" spans="2:44" x14ac:dyDescent="0.5">
      <c r="B16" s="18" t="s">
        <v>89</v>
      </c>
      <c r="C16" s="21">
        <v>5.7119442165887803E-2</v>
      </c>
      <c r="D16" s="21">
        <v>5.5437116128049101E-2</v>
      </c>
      <c r="E16" s="21">
        <v>5.8987754489023297E-2</v>
      </c>
      <c r="F16" s="21"/>
      <c r="G16" s="21">
        <v>7.27173294337881E-2</v>
      </c>
      <c r="H16" s="21">
        <v>5.2990139091041701E-2</v>
      </c>
      <c r="I16" s="21">
        <v>6.4737108396243803E-2</v>
      </c>
      <c r="J16" s="21">
        <v>6.2829980564293994E-2</v>
      </c>
      <c r="K16" s="21">
        <v>3.53219610855698E-2</v>
      </c>
      <c r="L16" s="21">
        <v>5.38922719350678E-2</v>
      </c>
      <c r="M16" s="21"/>
      <c r="N16" s="21">
        <v>4.5863403523875398E-2</v>
      </c>
      <c r="O16" s="21">
        <v>5.1500209895471903E-2</v>
      </c>
      <c r="P16" s="21">
        <v>6.8330503749587906E-2</v>
      </c>
      <c r="Q16" s="21">
        <v>6.5813217470476595E-2</v>
      </c>
      <c r="R16" s="21"/>
      <c r="S16" s="21">
        <v>5.8214898865793799E-2</v>
      </c>
      <c r="T16" s="21">
        <v>6.4786279219537293E-2</v>
      </c>
      <c r="U16" s="21">
        <v>2.08133071035859E-2</v>
      </c>
      <c r="V16" s="21">
        <v>5.9682209490266903E-2</v>
      </c>
      <c r="W16" s="21">
        <v>5.6174001465784898E-2</v>
      </c>
      <c r="X16" s="21">
        <v>5.64628259340757E-2</v>
      </c>
      <c r="Y16" s="21">
        <v>8.8512166975557194E-2</v>
      </c>
      <c r="Z16" s="21">
        <v>8.8758877499143796E-2</v>
      </c>
      <c r="AA16" s="21">
        <v>4.2374427944694197E-2</v>
      </c>
      <c r="AB16" s="21">
        <v>4.1703136568140703E-2</v>
      </c>
      <c r="AC16" s="21">
        <v>5.1176030440270297E-2</v>
      </c>
      <c r="AD16" s="21">
        <v>9.69036510668118E-2</v>
      </c>
      <c r="AE16" s="21"/>
      <c r="AF16" s="21">
        <v>5.8629764952690698E-2</v>
      </c>
      <c r="AG16" s="21">
        <v>4.9744138590580897E-2</v>
      </c>
      <c r="AH16" s="21">
        <v>5.8063817823902998E-2</v>
      </c>
      <c r="AI16" s="21"/>
      <c r="AJ16" s="21">
        <v>5.0023252914990601E-2</v>
      </c>
      <c r="AK16" s="21">
        <v>4.19232715143198E-2</v>
      </c>
      <c r="AL16" s="21">
        <v>5.1623687693079401E-2</v>
      </c>
      <c r="AM16" s="21">
        <v>0.156704605960997</v>
      </c>
      <c r="AN16" s="21">
        <v>6.9102380682281195E-2</v>
      </c>
      <c r="AO16" s="21"/>
      <c r="AP16" s="21">
        <v>4.49068455385895E-2</v>
      </c>
      <c r="AQ16" s="21">
        <v>3.6906375266722198E-2</v>
      </c>
      <c r="AR16" s="21">
        <v>5.3540394588629997E-2</v>
      </c>
    </row>
    <row r="17" spans="2:44" x14ac:dyDescent="0.5">
      <c r="B17" s="18" t="s">
        <v>90</v>
      </c>
      <c r="C17" s="22">
        <v>0.66492612776771998</v>
      </c>
      <c r="D17" s="22">
        <v>0.69722869408379795</v>
      </c>
      <c r="E17" s="22">
        <v>0.63298706728337795</v>
      </c>
      <c r="F17" s="22"/>
      <c r="G17" s="22">
        <v>0.63804708172379299</v>
      </c>
      <c r="H17" s="22">
        <v>0.68561023392057097</v>
      </c>
      <c r="I17" s="22">
        <v>0.64318831129418097</v>
      </c>
      <c r="J17" s="22">
        <v>0.66506779602447996</v>
      </c>
      <c r="K17" s="22">
        <v>0.70408393288136195</v>
      </c>
      <c r="L17" s="22">
        <v>0.657271834611446</v>
      </c>
      <c r="M17" s="22"/>
      <c r="N17" s="22">
        <v>0.70358093907456398</v>
      </c>
      <c r="O17" s="22">
        <v>0.68204632863055403</v>
      </c>
      <c r="P17" s="22">
        <v>0.657294959733285</v>
      </c>
      <c r="Q17" s="22">
        <v>0.61089348576655</v>
      </c>
      <c r="R17" s="22"/>
      <c r="S17" s="22">
        <v>0.66565776480725902</v>
      </c>
      <c r="T17" s="22">
        <v>0.63152084899809502</v>
      </c>
      <c r="U17" s="22">
        <v>0.616949639926057</v>
      </c>
      <c r="V17" s="22">
        <v>0.66156220434284996</v>
      </c>
      <c r="W17" s="22">
        <v>0.68301881342627202</v>
      </c>
      <c r="X17" s="22">
        <v>0.67247300605243399</v>
      </c>
      <c r="Y17" s="22">
        <v>0.62658885328129199</v>
      </c>
      <c r="Z17" s="22">
        <v>0.63914683056518795</v>
      </c>
      <c r="AA17" s="22">
        <v>0.70652600958383005</v>
      </c>
      <c r="AB17" s="22">
        <v>0.72379242129625199</v>
      </c>
      <c r="AC17" s="22">
        <v>0.68668604068063999</v>
      </c>
      <c r="AD17" s="22">
        <v>0.65032602842826004</v>
      </c>
      <c r="AE17" s="22"/>
      <c r="AF17" s="22">
        <v>0.66308547687096198</v>
      </c>
      <c r="AG17" s="22">
        <v>0.70963067889479603</v>
      </c>
      <c r="AH17" s="22">
        <v>0.60985022930167498</v>
      </c>
      <c r="AI17" s="22"/>
      <c r="AJ17" s="22">
        <v>0.68020786910681796</v>
      </c>
      <c r="AK17" s="22">
        <v>0.72730884314483801</v>
      </c>
      <c r="AL17" s="22">
        <v>0.70425774663822405</v>
      </c>
      <c r="AM17" s="22">
        <v>0.55464939360038101</v>
      </c>
      <c r="AN17" s="22">
        <v>0.54220407067572296</v>
      </c>
      <c r="AO17" s="22"/>
      <c r="AP17" s="22">
        <v>0.69546827787655696</v>
      </c>
      <c r="AQ17" s="22">
        <v>0.73889553813074604</v>
      </c>
      <c r="AR17" s="22">
        <v>0.62314476448077505</v>
      </c>
    </row>
    <row r="18" spans="2:44" x14ac:dyDescent="0.5">
      <c r="B18" s="16"/>
    </row>
    <row r="19" spans="2:44" x14ac:dyDescent="0.5">
      <c r="B19" t="s">
        <v>76</v>
      </c>
    </row>
    <row r="20" spans="2:44" x14ac:dyDescent="0.5">
      <c r="B20" t="s">
        <v>77</v>
      </c>
    </row>
    <row r="22" spans="2:44" x14ac:dyDescent="0.5">
      <c r="B22" s="8" t="str">
        <f>HYPERLINK("#'Contents'!A1", "Return to Contents")</f>
        <v>Return to Contents</v>
      </c>
    </row>
  </sheetData>
  <mergeCells count="8">
    <mergeCell ref="AJ5:AN5"/>
    <mergeCell ref="AP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B2:F22"/>
  <sheetViews>
    <sheetView showGridLines="0" workbookViewId="0">
      <pane xSplit="2" topLeftCell="C1" activePane="topRight" state="frozen"/>
      <selection pane="topRight"/>
    </sheetView>
  </sheetViews>
  <sheetFormatPr defaultColWidth="10.8203125" defaultRowHeight="14.35" x14ac:dyDescent="0.5"/>
  <cols>
    <col min="2" max="2" width="25.703125" customWidth="1"/>
    <col min="3" max="6" width="20.703125" customWidth="1"/>
  </cols>
  <sheetData>
    <row r="2" spans="2:6" ht="40" customHeight="1" x14ac:dyDescent="0.5">
      <c r="D2" s="30" t="s">
        <v>386</v>
      </c>
      <c r="E2" s="26"/>
      <c r="F2" s="26"/>
    </row>
    <row r="6" spans="2:6" ht="50" customHeight="1" x14ac:dyDescent="0.5">
      <c r="B6" s="20" t="s">
        <v>14</v>
      </c>
      <c r="C6" s="20" t="s">
        <v>390</v>
      </c>
      <c r="D6" s="20" t="s">
        <v>391</v>
      </c>
      <c r="E6" s="20" t="s">
        <v>392</v>
      </c>
    </row>
    <row r="7" spans="2:6" x14ac:dyDescent="0.5">
      <c r="B7" s="18" t="s">
        <v>82</v>
      </c>
      <c r="C7" s="17">
        <v>0.37095014553439298</v>
      </c>
      <c r="D7" s="17">
        <v>0.22541160009832101</v>
      </c>
      <c r="E7" s="17">
        <v>0.19641864548830501</v>
      </c>
    </row>
    <row r="8" spans="2:6" x14ac:dyDescent="0.5">
      <c r="B8" s="18" t="s">
        <v>83</v>
      </c>
      <c r="C8" s="17">
        <v>0.462042982740478</v>
      </c>
      <c r="D8" s="17">
        <v>0.48677011094924399</v>
      </c>
      <c r="E8" s="17">
        <v>0.43607468614193501</v>
      </c>
    </row>
    <row r="9" spans="2:6" x14ac:dyDescent="0.5">
      <c r="B9" s="18" t="s">
        <v>84</v>
      </c>
      <c r="C9" s="17">
        <v>0.10965310564726199</v>
      </c>
      <c r="D9" s="17">
        <v>0.203180686882698</v>
      </c>
      <c r="E9" s="17">
        <v>0.25461693114845702</v>
      </c>
    </row>
    <row r="10" spans="2:6" x14ac:dyDescent="0.5">
      <c r="B10" s="18" t="s">
        <v>85</v>
      </c>
      <c r="C10" s="17">
        <v>1.6919462667678801E-2</v>
      </c>
      <c r="D10" s="17">
        <v>2.4774196373001E-2</v>
      </c>
      <c r="E10" s="17">
        <v>2.3773486913215701E-2</v>
      </c>
    </row>
    <row r="11" spans="2:6" x14ac:dyDescent="0.5">
      <c r="B11" s="18" t="s">
        <v>86</v>
      </c>
      <c r="C11" s="17">
        <v>8.2237510239134507E-3</v>
      </c>
      <c r="D11" s="17">
        <v>1.09608999374578E-2</v>
      </c>
      <c r="E11" s="17">
        <v>1.5044881554969801E-2</v>
      </c>
    </row>
    <row r="12" spans="2:6" x14ac:dyDescent="0.5">
      <c r="B12" s="18" t="s">
        <v>87</v>
      </c>
      <c r="C12" s="17">
        <v>3.2210552386275203E-2</v>
      </c>
      <c r="D12" s="17">
        <v>4.8902505759278597E-2</v>
      </c>
      <c r="E12" s="17">
        <v>7.4071368753118094E-2</v>
      </c>
    </row>
    <row r="13" spans="2:6" x14ac:dyDescent="0.5">
      <c r="B13" s="23" t="s">
        <v>88</v>
      </c>
      <c r="C13" s="21">
        <v>0.83299312827487104</v>
      </c>
      <c r="D13" s="21">
        <v>0.712181711047564</v>
      </c>
      <c r="E13" s="21">
        <v>0.63249333163024002</v>
      </c>
    </row>
    <row r="14" spans="2:6" x14ac:dyDescent="0.5">
      <c r="B14" s="23" t="s">
        <v>89</v>
      </c>
      <c r="C14" s="21">
        <v>2.5143213691592201E-2</v>
      </c>
      <c r="D14" s="21">
        <v>3.5735096310458798E-2</v>
      </c>
      <c r="E14" s="21">
        <v>3.8818368468185503E-2</v>
      </c>
    </row>
    <row r="15" spans="2:6" x14ac:dyDescent="0.5">
      <c r="B15" s="23" t="s">
        <v>90</v>
      </c>
      <c r="C15" s="22">
        <v>0.80784991458327904</v>
      </c>
      <c r="D15" s="22">
        <v>0.67644661473710599</v>
      </c>
      <c r="E15" s="22">
        <v>0.59367496316205404</v>
      </c>
    </row>
    <row r="16" spans="2:6" x14ac:dyDescent="0.5">
      <c r="B16" s="16"/>
      <c r="C16" s="16"/>
      <c r="D16" s="16"/>
      <c r="E16" s="16"/>
    </row>
    <row r="17" spans="2:2" x14ac:dyDescent="0.5">
      <c r="B17" t="s">
        <v>76</v>
      </c>
    </row>
    <row r="18" spans="2:2" x14ac:dyDescent="0.5">
      <c r="B18" t="s">
        <v>77</v>
      </c>
    </row>
    <row r="22" spans="2:2" x14ac:dyDescent="0.5">
      <c r="B22" s="8" t="str">
        <f>HYPERLINK("#'Contents'!A1", "Return to Contents")</f>
        <v>Return to Contents</v>
      </c>
    </row>
  </sheetData>
  <mergeCells count="1">
    <mergeCell ref="D2:F2"/>
  </mergeCells>
  <pageMargins left="0.7" right="0.7" top="0.75" bottom="0.75" header="0.3" footer="0.3"/>
  <pageSetup paperSize="9" orientation="portrait" horizontalDpi="300" verticalDpi="300"/>
  <drawing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B2:AR22"/>
  <sheetViews>
    <sheetView showGridLines="0" workbookViewId="0">
      <pane xSplit="2" topLeftCell="C1" activePane="topRight" state="frozen"/>
      <selection pane="topRight"/>
    </sheetView>
  </sheetViews>
  <sheetFormatPr defaultColWidth="10.8203125" defaultRowHeight="14.35" x14ac:dyDescent="0.5"/>
  <cols>
    <col min="2" max="2" width="25.703125" customWidth="1"/>
    <col min="3" max="5" width="10.703125" customWidth="1"/>
    <col min="6" max="6" width="2.17578125" customWidth="1"/>
    <col min="7" max="12" width="10.703125" customWidth="1"/>
    <col min="13" max="13" width="2.17578125" customWidth="1"/>
    <col min="14" max="17" width="10.703125" customWidth="1"/>
    <col min="18" max="18" width="2.17578125" customWidth="1"/>
    <col min="19" max="30" width="10.703125" customWidth="1"/>
    <col min="31" max="31" width="2.17578125" customWidth="1"/>
    <col min="32" max="34" width="10.703125" customWidth="1"/>
    <col min="35" max="35" width="2.17578125" customWidth="1"/>
    <col min="36" max="40" width="10.703125" customWidth="1"/>
    <col min="41" max="41" width="2.17578125" customWidth="1"/>
    <col min="42" max="44" width="10.703125" customWidth="1"/>
    <col min="45" max="45" width="2.17578125" customWidth="1"/>
  </cols>
  <sheetData>
    <row r="2" spans="2:44" ht="40" customHeight="1" x14ac:dyDescent="0.5">
      <c r="D2" s="30" t="s">
        <v>393</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row>
    <row r="5" spans="2:44" ht="30" customHeight="1" x14ac:dyDescent="0.5">
      <c r="B5" s="15"/>
      <c r="C5" s="15"/>
      <c r="D5" s="29" t="s">
        <v>50</v>
      </c>
      <c r="E5" s="29"/>
      <c r="F5" s="15"/>
      <c r="G5" s="29" t="s">
        <v>51</v>
      </c>
      <c r="H5" s="29"/>
      <c r="I5" s="29"/>
      <c r="J5" s="29"/>
      <c r="K5" s="29"/>
      <c r="L5" s="29"/>
      <c r="M5" s="15"/>
      <c r="N5" s="29" t="s">
        <v>52</v>
      </c>
      <c r="O5" s="29"/>
      <c r="P5" s="29"/>
      <c r="Q5" s="29"/>
      <c r="R5" s="15"/>
      <c r="S5" s="29" t="s">
        <v>53</v>
      </c>
      <c r="T5" s="29"/>
      <c r="U5" s="29"/>
      <c r="V5" s="29"/>
      <c r="W5" s="29"/>
      <c r="X5" s="29"/>
      <c r="Y5" s="29"/>
      <c r="Z5" s="29"/>
      <c r="AA5" s="29"/>
      <c r="AB5" s="29"/>
      <c r="AC5" s="29"/>
      <c r="AD5" s="29"/>
      <c r="AE5" s="15"/>
      <c r="AF5" s="29" t="s">
        <v>54</v>
      </c>
      <c r="AG5" s="29"/>
      <c r="AH5" s="29"/>
      <c r="AI5" s="15"/>
      <c r="AJ5" s="29" t="s">
        <v>55</v>
      </c>
      <c r="AK5" s="29"/>
      <c r="AL5" s="29"/>
      <c r="AM5" s="29"/>
      <c r="AN5" s="29"/>
      <c r="AO5" s="15"/>
      <c r="AP5" s="29" t="s">
        <v>56</v>
      </c>
      <c r="AQ5" s="29"/>
      <c r="AR5" s="29"/>
    </row>
    <row r="6" spans="2:44" ht="43" x14ac:dyDescent="0.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row>
    <row r="7" spans="2:44" ht="30" customHeight="1" x14ac:dyDescent="0.5">
      <c r="B7" s="10" t="s">
        <v>18</v>
      </c>
      <c r="C7" s="10">
        <v>2011</v>
      </c>
      <c r="D7" s="10">
        <v>973</v>
      </c>
      <c r="E7" s="10">
        <v>1034</v>
      </c>
      <c r="F7" s="10"/>
      <c r="G7" s="10">
        <v>293</v>
      </c>
      <c r="H7" s="10">
        <v>293</v>
      </c>
      <c r="I7" s="10">
        <v>331</v>
      </c>
      <c r="J7" s="10">
        <v>331</v>
      </c>
      <c r="K7" s="10">
        <v>305</v>
      </c>
      <c r="L7" s="10">
        <v>458</v>
      </c>
      <c r="M7" s="10"/>
      <c r="N7" s="10">
        <v>545</v>
      </c>
      <c r="O7" s="10">
        <v>548</v>
      </c>
      <c r="P7" s="10">
        <v>415</v>
      </c>
      <c r="Q7" s="10">
        <v>498</v>
      </c>
      <c r="R7" s="10"/>
      <c r="S7" s="10">
        <v>288</v>
      </c>
      <c r="T7" s="10">
        <v>268</v>
      </c>
      <c r="U7" s="10">
        <v>162</v>
      </c>
      <c r="V7" s="10">
        <v>184</v>
      </c>
      <c r="W7" s="10">
        <v>142</v>
      </c>
      <c r="X7" s="10">
        <v>193</v>
      </c>
      <c r="Y7" s="10">
        <v>161</v>
      </c>
      <c r="Z7" s="10">
        <v>83</v>
      </c>
      <c r="AA7" s="10">
        <v>227</v>
      </c>
      <c r="AB7" s="10">
        <v>144</v>
      </c>
      <c r="AC7" s="10">
        <v>107</v>
      </c>
      <c r="AD7" s="10">
        <v>52</v>
      </c>
      <c r="AE7" s="10"/>
      <c r="AF7" s="10">
        <v>728</v>
      </c>
      <c r="AG7" s="10">
        <v>785</v>
      </c>
      <c r="AH7" s="10">
        <v>299</v>
      </c>
      <c r="AI7" s="10"/>
      <c r="AJ7" s="10">
        <v>692</v>
      </c>
      <c r="AK7" s="10">
        <v>539</v>
      </c>
      <c r="AL7" s="10">
        <v>143</v>
      </c>
      <c r="AM7" s="10">
        <v>38</v>
      </c>
      <c r="AN7" s="10">
        <v>294</v>
      </c>
      <c r="AO7" s="10"/>
      <c r="AP7" s="10">
        <v>390</v>
      </c>
      <c r="AQ7" s="10">
        <v>732</v>
      </c>
      <c r="AR7" s="10">
        <v>133</v>
      </c>
    </row>
    <row r="8" spans="2:44" ht="30" customHeight="1" x14ac:dyDescent="0.5">
      <c r="B8" s="11" t="s">
        <v>19</v>
      </c>
      <c r="C8" s="11">
        <v>2011</v>
      </c>
      <c r="D8" s="11">
        <v>992</v>
      </c>
      <c r="E8" s="11">
        <v>1015</v>
      </c>
      <c r="F8" s="11"/>
      <c r="G8" s="11">
        <v>280</v>
      </c>
      <c r="H8" s="11">
        <v>341</v>
      </c>
      <c r="I8" s="11">
        <v>343</v>
      </c>
      <c r="J8" s="11">
        <v>343</v>
      </c>
      <c r="K8" s="11">
        <v>283</v>
      </c>
      <c r="L8" s="11">
        <v>420</v>
      </c>
      <c r="M8" s="11"/>
      <c r="N8" s="11">
        <v>541</v>
      </c>
      <c r="O8" s="11">
        <v>522</v>
      </c>
      <c r="P8" s="11">
        <v>441</v>
      </c>
      <c r="Q8" s="11">
        <v>502</v>
      </c>
      <c r="R8" s="11"/>
      <c r="S8" s="11">
        <v>282</v>
      </c>
      <c r="T8" s="11">
        <v>261</v>
      </c>
      <c r="U8" s="11">
        <v>161</v>
      </c>
      <c r="V8" s="11">
        <v>181</v>
      </c>
      <c r="W8" s="11">
        <v>141</v>
      </c>
      <c r="X8" s="11">
        <v>181</v>
      </c>
      <c r="Y8" s="11">
        <v>161</v>
      </c>
      <c r="Z8" s="11">
        <v>80</v>
      </c>
      <c r="AA8" s="11">
        <v>221</v>
      </c>
      <c r="AB8" s="11">
        <v>181</v>
      </c>
      <c r="AC8" s="11">
        <v>101</v>
      </c>
      <c r="AD8" s="11">
        <v>60</v>
      </c>
      <c r="AE8" s="11"/>
      <c r="AF8" s="11">
        <v>714</v>
      </c>
      <c r="AG8" s="11">
        <v>797</v>
      </c>
      <c r="AH8" s="11">
        <v>308</v>
      </c>
      <c r="AI8" s="11"/>
      <c r="AJ8" s="11">
        <v>674</v>
      </c>
      <c r="AK8" s="11">
        <v>545</v>
      </c>
      <c r="AL8" s="11">
        <v>138</v>
      </c>
      <c r="AM8" s="11">
        <v>36</v>
      </c>
      <c r="AN8" s="11">
        <v>298</v>
      </c>
      <c r="AO8" s="11"/>
      <c r="AP8" s="11">
        <v>383</v>
      </c>
      <c r="AQ8" s="11">
        <v>736</v>
      </c>
      <c r="AR8" s="11">
        <v>130</v>
      </c>
    </row>
    <row r="9" spans="2:44" x14ac:dyDescent="0.5">
      <c r="B9" s="18" t="s">
        <v>82</v>
      </c>
      <c r="C9" s="17">
        <v>0.22541160009832101</v>
      </c>
      <c r="D9" s="17">
        <v>0.27706918952543402</v>
      </c>
      <c r="E9" s="17">
        <v>0.17377561710231201</v>
      </c>
      <c r="F9" s="17"/>
      <c r="G9" s="17">
        <v>0.21886906504642201</v>
      </c>
      <c r="H9" s="17">
        <v>0.26761955788529501</v>
      </c>
      <c r="I9" s="17">
        <v>0.24967088174757801</v>
      </c>
      <c r="J9" s="17">
        <v>0.23539716053048801</v>
      </c>
      <c r="K9" s="17">
        <v>0.18196308663811001</v>
      </c>
      <c r="L9" s="17">
        <v>0.19681252106501801</v>
      </c>
      <c r="M9" s="17"/>
      <c r="N9" s="17">
        <v>0.27216432669048701</v>
      </c>
      <c r="O9" s="17">
        <v>0.228745927109576</v>
      </c>
      <c r="P9" s="17">
        <v>0.21010539667137201</v>
      </c>
      <c r="Q9" s="17">
        <v>0.18352708452972899</v>
      </c>
      <c r="R9" s="17"/>
      <c r="S9" s="17">
        <v>0.21510459922238701</v>
      </c>
      <c r="T9" s="17">
        <v>0.20004529635961901</v>
      </c>
      <c r="U9" s="17">
        <v>0.21418431465972301</v>
      </c>
      <c r="V9" s="17">
        <v>0.17556176117126299</v>
      </c>
      <c r="W9" s="17">
        <v>0.24677481144281899</v>
      </c>
      <c r="X9" s="17">
        <v>0.272296548964787</v>
      </c>
      <c r="Y9" s="17">
        <v>0.24355891985380099</v>
      </c>
      <c r="Z9" s="17">
        <v>0.29260243880875397</v>
      </c>
      <c r="AA9" s="17">
        <v>0.24069115832263699</v>
      </c>
      <c r="AB9" s="17">
        <v>0.211398901554571</v>
      </c>
      <c r="AC9" s="17">
        <v>0.236357330078139</v>
      </c>
      <c r="AD9" s="17">
        <v>0.202269237348039</v>
      </c>
      <c r="AE9" s="17"/>
      <c r="AF9" s="17">
        <v>0.22766553864310901</v>
      </c>
      <c r="AG9" s="17">
        <v>0.24326432103825801</v>
      </c>
      <c r="AH9" s="17">
        <v>0.20705934512499299</v>
      </c>
      <c r="AI9" s="17"/>
      <c r="AJ9" s="17">
        <v>0.229770743766846</v>
      </c>
      <c r="AK9" s="17">
        <v>0.26401464296552801</v>
      </c>
      <c r="AL9" s="17">
        <v>0.19370160765428099</v>
      </c>
      <c r="AM9" s="17">
        <v>0.24992105325802499</v>
      </c>
      <c r="AN9" s="17">
        <v>0.16519392348839501</v>
      </c>
      <c r="AO9" s="17"/>
      <c r="AP9" s="17">
        <v>0.24845130191036499</v>
      </c>
      <c r="AQ9" s="17">
        <v>0.25871072273529</v>
      </c>
      <c r="AR9" s="17">
        <v>0.226370718477961</v>
      </c>
    </row>
    <row r="10" spans="2:44" x14ac:dyDescent="0.5">
      <c r="B10" s="18" t="s">
        <v>83</v>
      </c>
      <c r="C10" s="17">
        <v>0.48677011094924399</v>
      </c>
      <c r="D10" s="17">
        <v>0.46789217906721597</v>
      </c>
      <c r="E10" s="17">
        <v>0.50618627098201296</v>
      </c>
      <c r="F10" s="17"/>
      <c r="G10" s="17">
        <v>0.47724168296506098</v>
      </c>
      <c r="H10" s="17">
        <v>0.47098174010226801</v>
      </c>
      <c r="I10" s="17">
        <v>0.469115899528464</v>
      </c>
      <c r="J10" s="17">
        <v>0.46517089572595199</v>
      </c>
      <c r="K10" s="17">
        <v>0.53969655626371005</v>
      </c>
      <c r="L10" s="17">
        <v>0.50231666816273801</v>
      </c>
      <c r="M10" s="17"/>
      <c r="N10" s="17">
        <v>0.481793958974434</v>
      </c>
      <c r="O10" s="17">
        <v>0.49997263709328299</v>
      </c>
      <c r="P10" s="17">
        <v>0.48155548655754798</v>
      </c>
      <c r="Q10" s="17">
        <v>0.48365834195408502</v>
      </c>
      <c r="R10" s="17"/>
      <c r="S10" s="17">
        <v>0.48417296044123198</v>
      </c>
      <c r="T10" s="17">
        <v>0.44910101318699802</v>
      </c>
      <c r="U10" s="17">
        <v>0.462118673492312</v>
      </c>
      <c r="V10" s="17">
        <v>0.53026282590557805</v>
      </c>
      <c r="W10" s="17">
        <v>0.48162234514060198</v>
      </c>
      <c r="X10" s="17">
        <v>0.44707207422902201</v>
      </c>
      <c r="Y10" s="17">
        <v>0.46077318155057001</v>
      </c>
      <c r="Z10" s="17">
        <v>0.47573384764600402</v>
      </c>
      <c r="AA10" s="17">
        <v>0.50102337612516701</v>
      </c>
      <c r="AB10" s="17">
        <v>0.54465208305972901</v>
      </c>
      <c r="AC10" s="17">
        <v>0.516561555868434</v>
      </c>
      <c r="AD10" s="17">
        <v>0.53696844786383002</v>
      </c>
      <c r="AE10" s="17"/>
      <c r="AF10" s="17">
        <v>0.459831745425206</v>
      </c>
      <c r="AG10" s="17">
        <v>0.52956280008244505</v>
      </c>
      <c r="AH10" s="17">
        <v>0.460729827384666</v>
      </c>
      <c r="AI10" s="17"/>
      <c r="AJ10" s="17">
        <v>0.475946689779567</v>
      </c>
      <c r="AK10" s="17">
        <v>0.52095158858263801</v>
      </c>
      <c r="AL10" s="17">
        <v>0.55493284619644201</v>
      </c>
      <c r="AM10" s="17">
        <v>0.33332464460706202</v>
      </c>
      <c r="AN10" s="17">
        <v>0.44400490334097897</v>
      </c>
      <c r="AO10" s="17"/>
      <c r="AP10" s="17">
        <v>0.46724983010856802</v>
      </c>
      <c r="AQ10" s="17">
        <v>0.52174755679858997</v>
      </c>
      <c r="AR10" s="17">
        <v>0.50914695836711998</v>
      </c>
    </row>
    <row r="11" spans="2:44" x14ac:dyDescent="0.5">
      <c r="B11" s="18" t="s">
        <v>84</v>
      </c>
      <c r="C11" s="17">
        <v>0.203180686882698</v>
      </c>
      <c r="D11" s="17">
        <v>0.18091950835755499</v>
      </c>
      <c r="E11" s="17">
        <v>0.225733639790622</v>
      </c>
      <c r="F11" s="17"/>
      <c r="G11" s="17">
        <v>0.19723991937208199</v>
      </c>
      <c r="H11" s="17">
        <v>0.17821025739655899</v>
      </c>
      <c r="I11" s="17">
        <v>0.194128044898111</v>
      </c>
      <c r="J11" s="17">
        <v>0.210436124788065</v>
      </c>
      <c r="K11" s="17">
        <v>0.21913847471906001</v>
      </c>
      <c r="L11" s="17">
        <v>0.21812897127202399</v>
      </c>
      <c r="M11" s="17"/>
      <c r="N11" s="17">
        <v>0.18808740997370299</v>
      </c>
      <c r="O11" s="17">
        <v>0.19604791311123901</v>
      </c>
      <c r="P11" s="17">
        <v>0.22983796900960099</v>
      </c>
      <c r="Q11" s="17">
        <v>0.20340813109011999</v>
      </c>
      <c r="R11" s="17"/>
      <c r="S11" s="17">
        <v>0.196862381235238</v>
      </c>
      <c r="T11" s="17">
        <v>0.25583634790212001</v>
      </c>
      <c r="U11" s="17">
        <v>0.24461468698184199</v>
      </c>
      <c r="V11" s="17">
        <v>0.224356928985773</v>
      </c>
      <c r="W11" s="17">
        <v>0.21470598214528999</v>
      </c>
      <c r="X11" s="17">
        <v>0.17520456351959501</v>
      </c>
      <c r="Y11" s="17">
        <v>0.19629567920128799</v>
      </c>
      <c r="Z11" s="17">
        <v>0.15822824777163999</v>
      </c>
      <c r="AA11" s="17">
        <v>0.17966555936873799</v>
      </c>
      <c r="AB11" s="17">
        <v>0.164178991419902</v>
      </c>
      <c r="AC11" s="17">
        <v>0.19418971662951401</v>
      </c>
      <c r="AD11" s="17">
        <v>0.18384820149593201</v>
      </c>
      <c r="AE11" s="17"/>
      <c r="AF11" s="17">
        <v>0.226088735639836</v>
      </c>
      <c r="AG11" s="17">
        <v>0.17146311396952299</v>
      </c>
      <c r="AH11" s="17">
        <v>0.198806335007153</v>
      </c>
      <c r="AI11" s="17"/>
      <c r="AJ11" s="17">
        <v>0.219050132194825</v>
      </c>
      <c r="AK11" s="17">
        <v>0.15368809157902</v>
      </c>
      <c r="AL11" s="17">
        <v>0.194453625054472</v>
      </c>
      <c r="AM11" s="17">
        <v>0.29448785239070502</v>
      </c>
      <c r="AN11" s="17">
        <v>0.23213222063831601</v>
      </c>
      <c r="AO11" s="17"/>
      <c r="AP11" s="17">
        <v>0.22449430566057699</v>
      </c>
      <c r="AQ11" s="17">
        <v>0.16551849275611699</v>
      </c>
      <c r="AR11" s="17">
        <v>0.18291398377186599</v>
      </c>
    </row>
    <row r="12" spans="2:44" x14ac:dyDescent="0.5">
      <c r="B12" s="18" t="s">
        <v>85</v>
      </c>
      <c r="C12" s="17">
        <v>2.4774196373001E-2</v>
      </c>
      <c r="D12" s="17">
        <v>2.24619338940097E-2</v>
      </c>
      <c r="E12" s="17">
        <v>2.71311705189697E-2</v>
      </c>
      <c r="F12" s="17"/>
      <c r="G12" s="17">
        <v>5.1762404593166798E-2</v>
      </c>
      <c r="H12" s="17">
        <v>3.4855925575162601E-2</v>
      </c>
      <c r="I12" s="17">
        <v>2.4140929560899801E-2</v>
      </c>
      <c r="J12" s="17">
        <v>1.59003769432828E-2</v>
      </c>
      <c r="K12" s="17">
        <v>7.1937128164027697E-3</v>
      </c>
      <c r="L12" s="17">
        <v>1.8224605609768602E-2</v>
      </c>
      <c r="M12" s="17"/>
      <c r="N12" s="17">
        <v>1.9302827884711399E-2</v>
      </c>
      <c r="O12" s="17">
        <v>2.52804767825856E-2</v>
      </c>
      <c r="P12" s="17">
        <v>2.9563940004100099E-2</v>
      </c>
      <c r="Q12" s="17">
        <v>2.61832123469289E-2</v>
      </c>
      <c r="R12" s="17"/>
      <c r="S12" s="17">
        <v>3.8748923545937397E-2</v>
      </c>
      <c r="T12" s="17">
        <v>1.5196700498355999E-2</v>
      </c>
      <c r="U12" s="17">
        <v>1.2428961073840601E-2</v>
      </c>
      <c r="V12" s="17">
        <v>1.23656590136767E-2</v>
      </c>
      <c r="W12" s="17">
        <v>2.933194304075E-2</v>
      </c>
      <c r="X12" s="17">
        <v>2.4100853054804899E-2</v>
      </c>
      <c r="Y12" s="17">
        <v>4.6199653797118399E-2</v>
      </c>
      <c r="Z12" s="17">
        <v>3.6445812048042002E-2</v>
      </c>
      <c r="AA12" s="17">
        <v>1.7489238783813699E-2</v>
      </c>
      <c r="AB12" s="17">
        <v>3.8695691278136102E-2</v>
      </c>
      <c r="AC12" s="17">
        <v>9.5790400370402706E-3</v>
      </c>
      <c r="AD12" s="17">
        <v>0</v>
      </c>
      <c r="AE12" s="17"/>
      <c r="AF12" s="17">
        <v>2.74910995438306E-2</v>
      </c>
      <c r="AG12" s="17">
        <v>1.6081875275214801E-2</v>
      </c>
      <c r="AH12" s="17">
        <v>2.85005280181829E-2</v>
      </c>
      <c r="AI12" s="17"/>
      <c r="AJ12" s="17">
        <v>3.0151615563097499E-2</v>
      </c>
      <c r="AK12" s="17">
        <v>1.0491527496456401E-2</v>
      </c>
      <c r="AL12" s="17">
        <v>1.54953265102208E-2</v>
      </c>
      <c r="AM12" s="17">
        <v>2.9021005452819101E-2</v>
      </c>
      <c r="AN12" s="17">
        <v>3.4655168312219597E-2</v>
      </c>
      <c r="AO12" s="17"/>
      <c r="AP12" s="17">
        <v>2.6829135316357201E-2</v>
      </c>
      <c r="AQ12" s="17">
        <v>1.7688221673518498E-2</v>
      </c>
      <c r="AR12" s="17">
        <v>3.1210476434263799E-2</v>
      </c>
    </row>
    <row r="13" spans="2:44" x14ac:dyDescent="0.5">
      <c r="B13" s="18" t="s">
        <v>86</v>
      </c>
      <c r="C13" s="17">
        <v>1.09608999374578E-2</v>
      </c>
      <c r="D13" s="17">
        <v>1.2311659527292001E-2</v>
      </c>
      <c r="E13" s="17">
        <v>9.6838528618135699E-3</v>
      </c>
      <c r="F13" s="17"/>
      <c r="G13" s="17">
        <v>6.8179000598731498E-3</v>
      </c>
      <c r="H13" s="17">
        <v>1.0020348647458399E-2</v>
      </c>
      <c r="I13" s="17">
        <v>1.8912886194959601E-2</v>
      </c>
      <c r="J13" s="17">
        <v>9.1449644628497206E-3</v>
      </c>
      <c r="K13" s="17">
        <v>3.06325154186527E-3</v>
      </c>
      <c r="L13" s="17">
        <v>1.4797875446630301E-2</v>
      </c>
      <c r="M13" s="17"/>
      <c r="N13" s="17">
        <v>3.4216451306766202E-3</v>
      </c>
      <c r="O13" s="17">
        <v>1.2777583611566799E-2</v>
      </c>
      <c r="P13" s="17">
        <v>1.2659781989805999E-2</v>
      </c>
      <c r="Q13" s="17">
        <v>1.58135403501777E-2</v>
      </c>
      <c r="R13" s="17"/>
      <c r="S13" s="17">
        <v>1.34062679729865E-2</v>
      </c>
      <c r="T13" s="17">
        <v>1.13134895620596E-2</v>
      </c>
      <c r="U13" s="17">
        <v>0</v>
      </c>
      <c r="V13" s="17">
        <v>2.5537679962901998E-2</v>
      </c>
      <c r="W13" s="17">
        <v>0</v>
      </c>
      <c r="X13" s="17">
        <v>1.80697408535976E-2</v>
      </c>
      <c r="Y13" s="17">
        <v>1.0950665467886001E-2</v>
      </c>
      <c r="Z13" s="17">
        <v>0</v>
      </c>
      <c r="AA13" s="17">
        <v>9.2932597965298992E-3</v>
      </c>
      <c r="AB13" s="17">
        <v>6.8186443589745597E-3</v>
      </c>
      <c r="AC13" s="17">
        <v>0</v>
      </c>
      <c r="AD13" s="17">
        <v>3.9442010517765802E-2</v>
      </c>
      <c r="AE13" s="17"/>
      <c r="AF13" s="17">
        <v>1.88094343055848E-2</v>
      </c>
      <c r="AG13" s="17">
        <v>2.83615062915609E-3</v>
      </c>
      <c r="AH13" s="17">
        <v>2.0646901748252101E-2</v>
      </c>
      <c r="AI13" s="17"/>
      <c r="AJ13" s="17">
        <v>9.9866763783482693E-3</v>
      </c>
      <c r="AK13" s="17">
        <v>7.9837408443282094E-3</v>
      </c>
      <c r="AL13" s="17">
        <v>0</v>
      </c>
      <c r="AM13" s="17">
        <v>2.46365555144934E-2</v>
      </c>
      <c r="AN13" s="17">
        <v>2.4108797093459498E-2</v>
      </c>
      <c r="AO13" s="17"/>
      <c r="AP13" s="17">
        <v>2.7215403473556002E-3</v>
      </c>
      <c r="AQ13" s="17">
        <v>5.9196214050661698E-3</v>
      </c>
      <c r="AR13" s="17">
        <v>6.2361385710482898E-3</v>
      </c>
    </row>
    <row r="14" spans="2:44" x14ac:dyDescent="0.5">
      <c r="B14" s="18" t="s">
        <v>87</v>
      </c>
      <c r="C14" s="17">
        <v>4.8902505759278597E-2</v>
      </c>
      <c r="D14" s="17">
        <v>3.9345529628493602E-2</v>
      </c>
      <c r="E14" s="17">
        <v>5.7489448744269499E-2</v>
      </c>
      <c r="F14" s="17"/>
      <c r="G14" s="17">
        <v>4.80690279633951E-2</v>
      </c>
      <c r="H14" s="17">
        <v>3.8312170393255802E-2</v>
      </c>
      <c r="I14" s="17">
        <v>4.4031358069987599E-2</v>
      </c>
      <c r="J14" s="17">
        <v>6.3950477549362797E-2</v>
      </c>
      <c r="K14" s="17">
        <v>4.8944918020852199E-2</v>
      </c>
      <c r="L14" s="17">
        <v>4.9719358443820999E-2</v>
      </c>
      <c r="M14" s="17"/>
      <c r="N14" s="17">
        <v>3.52298313459877E-2</v>
      </c>
      <c r="O14" s="17">
        <v>3.7175462291749201E-2</v>
      </c>
      <c r="P14" s="17">
        <v>3.6277425767572397E-2</v>
      </c>
      <c r="Q14" s="17">
        <v>8.74096897289591E-2</v>
      </c>
      <c r="R14" s="17"/>
      <c r="S14" s="17">
        <v>5.17048675822189E-2</v>
      </c>
      <c r="T14" s="17">
        <v>6.8507152490847795E-2</v>
      </c>
      <c r="U14" s="17">
        <v>6.66533637922824E-2</v>
      </c>
      <c r="V14" s="17">
        <v>3.19151449608066E-2</v>
      </c>
      <c r="W14" s="17">
        <v>2.75649182305393E-2</v>
      </c>
      <c r="X14" s="17">
        <v>6.3256219378193104E-2</v>
      </c>
      <c r="Y14" s="17">
        <v>4.22219001293377E-2</v>
      </c>
      <c r="Z14" s="17">
        <v>3.69896537255592E-2</v>
      </c>
      <c r="AA14" s="17">
        <v>5.1837407603113603E-2</v>
      </c>
      <c r="AB14" s="17">
        <v>3.42556883286875E-2</v>
      </c>
      <c r="AC14" s="17">
        <v>4.3312357386872301E-2</v>
      </c>
      <c r="AD14" s="17">
        <v>3.7472102774433198E-2</v>
      </c>
      <c r="AE14" s="17"/>
      <c r="AF14" s="17">
        <v>4.0113446442433399E-2</v>
      </c>
      <c r="AG14" s="17">
        <v>3.67917390054033E-2</v>
      </c>
      <c r="AH14" s="17">
        <v>8.4257062716753997E-2</v>
      </c>
      <c r="AI14" s="17"/>
      <c r="AJ14" s="17">
        <v>3.5094142317317202E-2</v>
      </c>
      <c r="AK14" s="17">
        <v>4.2870408532028399E-2</v>
      </c>
      <c r="AL14" s="17">
        <v>4.1416594584584E-2</v>
      </c>
      <c r="AM14" s="17">
        <v>6.8608888776895402E-2</v>
      </c>
      <c r="AN14" s="17">
        <v>9.9904987126630707E-2</v>
      </c>
      <c r="AO14" s="17"/>
      <c r="AP14" s="17">
        <v>3.0253886656777002E-2</v>
      </c>
      <c r="AQ14" s="17">
        <v>3.04153846314184E-2</v>
      </c>
      <c r="AR14" s="17">
        <v>4.41217243777412E-2</v>
      </c>
    </row>
    <row r="15" spans="2:44" x14ac:dyDescent="0.5">
      <c r="B15" s="18" t="s">
        <v>88</v>
      </c>
      <c r="C15" s="21">
        <v>0.712181711047564</v>
      </c>
      <c r="D15" s="21">
        <v>0.74496136859265005</v>
      </c>
      <c r="E15" s="21">
        <v>0.67996188808432501</v>
      </c>
      <c r="F15" s="21"/>
      <c r="G15" s="21">
        <v>0.69611074801148298</v>
      </c>
      <c r="H15" s="21">
        <v>0.73860129798756402</v>
      </c>
      <c r="I15" s="21">
        <v>0.71878678127604201</v>
      </c>
      <c r="J15" s="21">
        <v>0.70056805625644003</v>
      </c>
      <c r="K15" s="21">
        <v>0.72165964290182005</v>
      </c>
      <c r="L15" s="21">
        <v>0.69912918922775602</v>
      </c>
      <c r="M15" s="21"/>
      <c r="N15" s="21">
        <v>0.75395828566492096</v>
      </c>
      <c r="O15" s="21">
        <v>0.72871856420285896</v>
      </c>
      <c r="P15" s="21">
        <v>0.69166088322892105</v>
      </c>
      <c r="Q15" s="21">
        <v>0.66718542648381396</v>
      </c>
      <c r="R15" s="21"/>
      <c r="S15" s="21">
        <v>0.69927755966361904</v>
      </c>
      <c r="T15" s="21">
        <v>0.64914630954661701</v>
      </c>
      <c r="U15" s="21">
        <v>0.67630298815203505</v>
      </c>
      <c r="V15" s="21">
        <v>0.70582458707684104</v>
      </c>
      <c r="W15" s="21">
        <v>0.72839715658342097</v>
      </c>
      <c r="X15" s="21">
        <v>0.71936862319381001</v>
      </c>
      <c r="Y15" s="21">
        <v>0.70433210140436997</v>
      </c>
      <c r="Z15" s="21">
        <v>0.76833628645475804</v>
      </c>
      <c r="AA15" s="21">
        <v>0.741714534447805</v>
      </c>
      <c r="AB15" s="21">
        <v>0.75605098461429998</v>
      </c>
      <c r="AC15" s="21">
        <v>0.75291888594657297</v>
      </c>
      <c r="AD15" s="21">
        <v>0.73923768521186894</v>
      </c>
      <c r="AE15" s="21"/>
      <c r="AF15" s="21">
        <v>0.68749728406831601</v>
      </c>
      <c r="AG15" s="21">
        <v>0.77282712112070295</v>
      </c>
      <c r="AH15" s="21">
        <v>0.66778917250965897</v>
      </c>
      <c r="AI15" s="21"/>
      <c r="AJ15" s="21">
        <v>0.70571743354641203</v>
      </c>
      <c r="AK15" s="21">
        <v>0.78496623154816603</v>
      </c>
      <c r="AL15" s="21">
        <v>0.74863445385072303</v>
      </c>
      <c r="AM15" s="21">
        <v>0.58324569786508695</v>
      </c>
      <c r="AN15" s="21">
        <v>0.60919882682937398</v>
      </c>
      <c r="AO15" s="21"/>
      <c r="AP15" s="21">
        <v>0.71570113201893304</v>
      </c>
      <c r="AQ15" s="21">
        <v>0.78045827953388003</v>
      </c>
      <c r="AR15" s="21">
        <v>0.73551767684508096</v>
      </c>
    </row>
    <row r="16" spans="2:44" x14ac:dyDescent="0.5">
      <c r="B16" s="18" t="s">
        <v>89</v>
      </c>
      <c r="C16" s="21">
        <v>3.5735096310458798E-2</v>
      </c>
      <c r="D16" s="21">
        <v>3.47735934213017E-2</v>
      </c>
      <c r="E16" s="21">
        <v>3.6815023380783303E-2</v>
      </c>
      <c r="F16" s="21"/>
      <c r="G16" s="21">
        <v>5.8580304653039997E-2</v>
      </c>
      <c r="H16" s="21">
        <v>4.4876274222621103E-2</v>
      </c>
      <c r="I16" s="21">
        <v>4.3053815755859398E-2</v>
      </c>
      <c r="J16" s="21">
        <v>2.5045341406132501E-2</v>
      </c>
      <c r="K16" s="21">
        <v>1.0256964358268001E-2</v>
      </c>
      <c r="L16" s="21">
        <v>3.3022481056398802E-2</v>
      </c>
      <c r="M16" s="21"/>
      <c r="N16" s="21">
        <v>2.2724473015388099E-2</v>
      </c>
      <c r="O16" s="21">
        <v>3.8058060394152403E-2</v>
      </c>
      <c r="P16" s="21">
        <v>4.2223721993906102E-2</v>
      </c>
      <c r="Q16" s="21">
        <v>4.1996752697106503E-2</v>
      </c>
      <c r="R16" s="21"/>
      <c r="S16" s="21">
        <v>5.21551915189239E-2</v>
      </c>
      <c r="T16" s="21">
        <v>2.6510190060415599E-2</v>
      </c>
      <c r="U16" s="21">
        <v>1.2428961073840601E-2</v>
      </c>
      <c r="V16" s="21">
        <v>3.7903338976578799E-2</v>
      </c>
      <c r="W16" s="21">
        <v>2.933194304075E-2</v>
      </c>
      <c r="X16" s="21">
        <v>4.2170593908402498E-2</v>
      </c>
      <c r="Y16" s="21">
        <v>5.7150319265004398E-2</v>
      </c>
      <c r="Z16" s="21">
        <v>3.6445812048042002E-2</v>
      </c>
      <c r="AA16" s="21">
        <v>2.6782498580343601E-2</v>
      </c>
      <c r="AB16" s="21">
        <v>4.5514335637110603E-2</v>
      </c>
      <c r="AC16" s="21">
        <v>9.5790400370402706E-3</v>
      </c>
      <c r="AD16" s="21">
        <v>3.9442010517765802E-2</v>
      </c>
      <c r="AE16" s="21"/>
      <c r="AF16" s="21">
        <v>4.6300533849415397E-2</v>
      </c>
      <c r="AG16" s="21">
        <v>1.8918025904370899E-2</v>
      </c>
      <c r="AH16" s="21">
        <v>4.9147429766434998E-2</v>
      </c>
      <c r="AI16" s="21"/>
      <c r="AJ16" s="21">
        <v>4.0138291941445803E-2</v>
      </c>
      <c r="AK16" s="21">
        <v>1.8475268340784601E-2</v>
      </c>
      <c r="AL16" s="21">
        <v>1.54953265102208E-2</v>
      </c>
      <c r="AM16" s="21">
        <v>5.3657560967312501E-2</v>
      </c>
      <c r="AN16" s="21">
        <v>5.8763965405678999E-2</v>
      </c>
      <c r="AO16" s="21"/>
      <c r="AP16" s="21">
        <v>2.9550675663712798E-2</v>
      </c>
      <c r="AQ16" s="21">
        <v>2.3607843078584601E-2</v>
      </c>
      <c r="AR16" s="21">
        <v>3.7446615005312101E-2</v>
      </c>
    </row>
    <row r="17" spans="2:44" x14ac:dyDescent="0.5">
      <c r="B17" s="18" t="s">
        <v>90</v>
      </c>
      <c r="C17" s="22">
        <v>0.67644661473710599</v>
      </c>
      <c r="D17" s="22">
        <v>0.71018777517134801</v>
      </c>
      <c r="E17" s="22">
        <v>0.64314686470354199</v>
      </c>
      <c r="F17" s="22"/>
      <c r="G17" s="22">
        <v>0.637530443358443</v>
      </c>
      <c r="H17" s="22">
        <v>0.69372502376494305</v>
      </c>
      <c r="I17" s="22">
        <v>0.67573296552018303</v>
      </c>
      <c r="J17" s="22">
        <v>0.67552271485030702</v>
      </c>
      <c r="K17" s="22">
        <v>0.71140267854355199</v>
      </c>
      <c r="L17" s="22">
        <v>0.66610670817135698</v>
      </c>
      <c r="M17" s="22"/>
      <c r="N17" s="22">
        <v>0.73123381264953302</v>
      </c>
      <c r="O17" s="22">
        <v>0.69066050380870703</v>
      </c>
      <c r="P17" s="22">
        <v>0.64943716123501505</v>
      </c>
      <c r="Q17" s="22">
        <v>0.62518867378670795</v>
      </c>
      <c r="R17" s="22"/>
      <c r="S17" s="22">
        <v>0.64712236814469504</v>
      </c>
      <c r="T17" s="22">
        <v>0.62263611948620101</v>
      </c>
      <c r="U17" s="22">
        <v>0.66387402707819398</v>
      </c>
      <c r="V17" s="22">
        <v>0.66792124810026199</v>
      </c>
      <c r="W17" s="22">
        <v>0.69906521354267104</v>
      </c>
      <c r="X17" s="22">
        <v>0.67719802928540695</v>
      </c>
      <c r="Y17" s="22">
        <v>0.64718178213936595</v>
      </c>
      <c r="Z17" s="22">
        <v>0.73189047440671595</v>
      </c>
      <c r="AA17" s="22">
        <v>0.71493203586746101</v>
      </c>
      <c r="AB17" s="22">
        <v>0.71053664897718904</v>
      </c>
      <c r="AC17" s="22">
        <v>0.74333984590953295</v>
      </c>
      <c r="AD17" s="22">
        <v>0.69979567469410298</v>
      </c>
      <c r="AE17" s="22"/>
      <c r="AF17" s="22">
        <v>0.64119675021889999</v>
      </c>
      <c r="AG17" s="22">
        <v>0.75390909521633198</v>
      </c>
      <c r="AH17" s="22">
        <v>0.61864174274322303</v>
      </c>
      <c r="AI17" s="22"/>
      <c r="AJ17" s="22">
        <v>0.66557914160496601</v>
      </c>
      <c r="AK17" s="22">
        <v>0.76649096320738197</v>
      </c>
      <c r="AL17" s="22">
        <v>0.73313912734050302</v>
      </c>
      <c r="AM17" s="22">
        <v>0.52958813689777395</v>
      </c>
      <c r="AN17" s="22">
        <v>0.55043486142369502</v>
      </c>
      <c r="AO17" s="22"/>
      <c r="AP17" s="22">
        <v>0.68615045635521998</v>
      </c>
      <c r="AQ17" s="22">
        <v>0.75685043645529604</v>
      </c>
      <c r="AR17" s="22">
        <v>0.69807106183976897</v>
      </c>
    </row>
    <row r="18" spans="2:44" x14ac:dyDescent="0.5">
      <c r="B18" s="16"/>
    </row>
    <row r="19" spans="2:44" x14ac:dyDescent="0.5">
      <c r="B19" t="s">
        <v>76</v>
      </c>
    </row>
    <row r="20" spans="2:44" x14ac:dyDescent="0.5">
      <c r="B20" t="s">
        <v>77</v>
      </c>
    </row>
    <row r="22" spans="2:44" x14ac:dyDescent="0.5">
      <c r="B22" s="8" t="str">
        <f>HYPERLINK("#'Contents'!A1", "Return to Contents")</f>
        <v>Return to Contents</v>
      </c>
    </row>
  </sheetData>
  <mergeCells count="8">
    <mergeCell ref="AJ5:AN5"/>
    <mergeCell ref="AP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B2:AR22"/>
  <sheetViews>
    <sheetView showGridLines="0" workbookViewId="0">
      <pane xSplit="2" topLeftCell="C1" activePane="topRight" state="frozen"/>
      <selection pane="topRight"/>
    </sheetView>
  </sheetViews>
  <sheetFormatPr defaultColWidth="10.8203125" defaultRowHeight="14.35" x14ac:dyDescent="0.5"/>
  <cols>
    <col min="2" max="2" width="25.703125" customWidth="1"/>
    <col min="3" max="5" width="10.703125" customWidth="1"/>
    <col min="6" max="6" width="2.17578125" customWidth="1"/>
    <col min="7" max="12" width="10.703125" customWidth="1"/>
    <col min="13" max="13" width="2.17578125" customWidth="1"/>
    <col min="14" max="17" width="10.703125" customWidth="1"/>
    <col min="18" max="18" width="2.17578125" customWidth="1"/>
    <col min="19" max="30" width="10.703125" customWidth="1"/>
    <col min="31" max="31" width="2.17578125" customWidth="1"/>
    <col min="32" max="34" width="10.703125" customWidth="1"/>
    <col min="35" max="35" width="2.17578125" customWidth="1"/>
    <col min="36" max="40" width="10.703125" customWidth="1"/>
    <col min="41" max="41" width="2.17578125" customWidth="1"/>
    <col min="42" max="44" width="10.703125" customWidth="1"/>
    <col min="45" max="45" width="2.17578125" customWidth="1"/>
  </cols>
  <sheetData>
    <row r="2" spans="2:44" ht="40" customHeight="1" x14ac:dyDescent="0.5">
      <c r="D2" s="30" t="s">
        <v>394</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row>
    <row r="5" spans="2:44" ht="30" customHeight="1" x14ac:dyDescent="0.5">
      <c r="B5" s="15"/>
      <c r="C5" s="15"/>
      <c r="D5" s="29" t="s">
        <v>50</v>
      </c>
      <c r="E5" s="29"/>
      <c r="F5" s="15"/>
      <c r="G5" s="29" t="s">
        <v>51</v>
      </c>
      <c r="H5" s="29"/>
      <c r="I5" s="29"/>
      <c r="J5" s="29"/>
      <c r="K5" s="29"/>
      <c r="L5" s="29"/>
      <c r="M5" s="15"/>
      <c r="N5" s="29" t="s">
        <v>52</v>
      </c>
      <c r="O5" s="29"/>
      <c r="P5" s="29"/>
      <c r="Q5" s="29"/>
      <c r="R5" s="15"/>
      <c r="S5" s="29" t="s">
        <v>53</v>
      </c>
      <c r="T5" s="29"/>
      <c r="U5" s="29"/>
      <c r="V5" s="29"/>
      <c r="W5" s="29"/>
      <c r="X5" s="29"/>
      <c r="Y5" s="29"/>
      <c r="Z5" s="29"/>
      <c r="AA5" s="29"/>
      <c r="AB5" s="29"/>
      <c r="AC5" s="29"/>
      <c r="AD5" s="29"/>
      <c r="AE5" s="15"/>
      <c r="AF5" s="29" t="s">
        <v>54</v>
      </c>
      <c r="AG5" s="29"/>
      <c r="AH5" s="29"/>
      <c r="AI5" s="15"/>
      <c r="AJ5" s="29" t="s">
        <v>55</v>
      </c>
      <c r="AK5" s="29"/>
      <c r="AL5" s="29"/>
      <c r="AM5" s="29"/>
      <c r="AN5" s="29"/>
      <c r="AO5" s="15"/>
      <c r="AP5" s="29" t="s">
        <v>56</v>
      </c>
      <c r="AQ5" s="29"/>
      <c r="AR5" s="29"/>
    </row>
    <row r="6" spans="2:44" ht="43" x14ac:dyDescent="0.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row>
    <row r="7" spans="2:44" ht="30" customHeight="1" x14ac:dyDescent="0.5">
      <c r="B7" s="10" t="s">
        <v>18</v>
      </c>
      <c r="C7" s="10">
        <v>2011</v>
      </c>
      <c r="D7" s="10">
        <v>973</v>
      </c>
      <c r="E7" s="10">
        <v>1034</v>
      </c>
      <c r="F7" s="10"/>
      <c r="G7" s="10">
        <v>293</v>
      </c>
      <c r="H7" s="10">
        <v>293</v>
      </c>
      <c r="I7" s="10">
        <v>331</v>
      </c>
      <c r="J7" s="10">
        <v>331</v>
      </c>
      <c r="K7" s="10">
        <v>305</v>
      </c>
      <c r="L7" s="10">
        <v>458</v>
      </c>
      <c r="M7" s="10"/>
      <c r="N7" s="10">
        <v>545</v>
      </c>
      <c r="O7" s="10">
        <v>548</v>
      </c>
      <c r="P7" s="10">
        <v>415</v>
      </c>
      <c r="Q7" s="10">
        <v>498</v>
      </c>
      <c r="R7" s="10"/>
      <c r="S7" s="10">
        <v>288</v>
      </c>
      <c r="T7" s="10">
        <v>268</v>
      </c>
      <c r="U7" s="10">
        <v>162</v>
      </c>
      <c r="V7" s="10">
        <v>184</v>
      </c>
      <c r="W7" s="10">
        <v>142</v>
      </c>
      <c r="X7" s="10">
        <v>193</v>
      </c>
      <c r="Y7" s="10">
        <v>161</v>
      </c>
      <c r="Z7" s="10">
        <v>83</v>
      </c>
      <c r="AA7" s="10">
        <v>227</v>
      </c>
      <c r="AB7" s="10">
        <v>144</v>
      </c>
      <c r="AC7" s="10">
        <v>107</v>
      </c>
      <c r="AD7" s="10">
        <v>52</v>
      </c>
      <c r="AE7" s="10"/>
      <c r="AF7" s="10">
        <v>728</v>
      </c>
      <c r="AG7" s="10">
        <v>785</v>
      </c>
      <c r="AH7" s="10">
        <v>299</v>
      </c>
      <c r="AI7" s="10"/>
      <c r="AJ7" s="10">
        <v>692</v>
      </c>
      <c r="AK7" s="10">
        <v>539</v>
      </c>
      <c r="AL7" s="10">
        <v>143</v>
      </c>
      <c r="AM7" s="10">
        <v>38</v>
      </c>
      <c r="AN7" s="10">
        <v>294</v>
      </c>
      <c r="AO7" s="10"/>
      <c r="AP7" s="10">
        <v>390</v>
      </c>
      <c r="AQ7" s="10">
        <v>732</v>
      </c>
      <c r="AR7" s="10">
        <v>133</v>
      </c>
    </row>
    <row r="8" spans="2:44" ht="30" customHeight="1" x14ac:dyDescent="0.5">
      <c r="B8" s="11" t="s">
        <v>19</v>
      </c>
      <c r="C8" s="11">
        <v>2011</v>
      </c>
      <c r="D8" s="11">
        <v>992</v>
      </c>
      <c r="E8" s="11">
        <v>1015</v>
      </c>
      <c r="F8" s="11"/>
      <c r="G8" s="11">
        <v>280</v>
      </c>
      <c r="H8" s="11">
        <v>341</v>
      </c>
      <c r="I8" s="11">
        <v>343</v>
      </c>
      <c r="J8" s="11">
        <v>343</v>
      </c>
      <c r="K8" s="11">
        <v>283</v>
      </c>
      <c r="L8" s="11">
        <v>420</v>
      </c>
      <c r="M8" s="11"/>
      <c r="N8" s="11">
        <v>541</v>
      </c>
      <c r="O8" s="11">
        <v>522</v>
      </c>
      <c r="P8" s="11">
        <v>441</v>
      </c>
      <c r="Q8" s="11">
        <v>502</v>
      </c>
      <c r="R8" s="11"/>
      <c r="S8" s="11">
        <v>282</v>
      </c>
      <c r="T8" s="11">
        <v>261</v>
      </c>
      <c r="U8" s="11">
        <v>161</v>
      </c>
      <c r="V8" s="11">
        <v>181</v>
      </c>
      <c r="W8" s="11">
        <v>141</v>
      </c>
      <c r="X8" s="11">
        <v>181</v>
      </c>
      <c r="Y8" s="11">
        <v>161</v>
      </c>
      <c r="Z8" s="11">
        <v>80</v>
      </c>
      <c r="AA8" s="11">
        <v>221</v>
      </c>
      <c r="AB8" s="11">
        <v>181</v>
      </c>
      <c r="AC8" s="11">
        <v>101</v>
      </c>
      <c r="AD8" s="11">
        <v>60</v>
      </c>
      <c r="AE8" s="11"/>
      <c r="AF8" s="11">
        <v>714</v>
      </c>
      <c r="AG8" s="11">
        <v>797</v>
      </c>
      <c r="AH8" s="11">
        <v>308</v>
      </c>
      <c r="AI8" s="11"/>
      <c r="AJ8" s="11">
        <v>674</v>
      </c>
      <c r="AK8" s="11">
        <v>545</v>
      </c>
      <c r="AL8" s="11">
        <v>138</v>
      </c>
      <c r="AM8" s="11">
        <v>36</v>
      </c>
      <c r="AN8" s="11">
        <v>298</v>
      </c>
      <c r="AO8" s="11"/>
      <c r="AP8" s="11">
        <v>383</v>
      </c>
      <c r="AQ8" s="11">
        <v>736</v>
      </c>
      <c r="AR8" s="11">
        <v>130</v>
      </c>
    </row>
    <row r="9" spans="2:44" x14ac:dyDescent="0.5">
      <c r="B9" s="18" t="s">
        <v>82</v>
      </c>
      <c r="C9" s="17">
        <v>0.37095014553439298</v>
      </c>
      <c r="D9" s="17">
        <v>0.42995653864852901</v>
      </c>
      <c r="E9" s="17">
        <v>0.31269875084063697</v>
      </c>
      <c r="F9" s="17"/>
      <c r="G9" s="17">
        <v>0.31548018964319302</v>
      </c>
      <c r="H9" s="17">
        <v>0.331559346222911</v>
      </c>
      <c r="I9" s="17">
        <v>0.36566369052674003</v>
      </c>
      <c r="J9" s="17">
        <v>0.35642242441779298</v>
      </c>
      <c r="K9" s="17">
        <v>0.420416926969439</v>
      </c>
      <c r="L9" s="17">
        <v>0.422730490778783</v>
      </c>
      <c r="M9" s="17"/>
      <c r="N9" s="17">
        <v>0.449294058441224</v>
      </c>
      <c r="O9" s="17">
        <v>0.37251560722774202</v>
      </c>
      <c r="P9" s="17">
        <v>0.31129304783115302</v>
      </c>
      <c r="Q9" s="17">
        <v>0.33698372888230199</v>
      </c>
      <c r="R9" s="17"/>
      <c r="S9" s="17">
        <v>0.33412208055210202</v>
      </c>
      <c r="T9" s="17">
        <v>0.359933880337509</v>
      </c>
      <c r="U9" s="17">
        <v>0.39712513787314102</v>
      </c>
      <c r="V9" s="17">
        <v>0.34734320088278298</v>
      </c>
      <c r="W9" s="17">
        <v>0.39120498919535501</v>
      </c>
      <c r="X9" s="17">
        <v>0.34534401944875498</v>
      </c>
      <c r="Y9" s="17">
        <v>0.390263207681258</v>
      </c>
      <c r="Z9" s="17">
        <v>0.33860658706678498</v>
      </c>
      <c r="AA9" s="17">
        <v>0.38346304167144002</v>
      </c>
      <c r="AB9" s="17">
        <v>0.42864622715428302</v>
      </c>
      <c r="AC9" s="17">
        <v>0.39630337982661701</v>
      </c>
      <c r="AD9" s="17">
        <v>0.35099595243986098</v>
      </c>
      <c r="AE9" s="17"/>
      <c r="AF9" s="17">
        <v>0.36558590863349499</v>
      </c>
      <c r="AG9" s="17">
        <v>0.40576112850048701</v>
      </c>
      <c r="AH9" s="17">
        <v>0.33589402897572901</v>
      </c>
      <c r="AI9" s="17"/>
      <c r="AJ9" s="17">
        <v>0.37090881134628401</v>
      </c>
      <c r="AK9" s="17">
        <v>0.37958208038459101</v>
      </c>
      <c r="AL9" s="17">
        <v>0.428395594023811</v>
      </c>
      <c r="AM9" s="17">
        <v>0.29783798301806502</v>
      </c>
      <c r="AN9" s="17">
        <v>0.30223607272832398</v>
      </c>
      <c r="AO9" s="17"/>
      <c r="AP9" s="17">
        <v>0.33964955619614701</v>
      </c>
      <c r="AQ9" s="17">
        <v>0.41402608985094602</v>
      </c>
      <c r="AR9" s="17">
        <v>0.39068371201100599</v>
      </c>
    </row>
    <row r="10" spans="2:44" x14ac:dyDescent="0.5">
      <c r="B10" s="18" t="s">
        <v>83</v>
      </c>
      <c r="C10" s="17">
        <v>0.462042982740478</v>
      </c>
      <c r="D10" s="17">
        <v>0.41019104446528998</v>
      </c>
      <c r="E10" s="17">
        <v>0.51359178397041505</v>
      </c>
      <c r="F10" s="17"/>
      <c r="G10" s="17">
        <v>0.44253167737548799</v>
      </c>
      <c r="H10" s="17">
        <v>0.49156885078346202</v>
      </c>
      <c r="I10" s="17">
        <v>0.44657934925022702</v>
      </c>
      <c r="J10" s="17">
        <v>0.487626335268324</v>
      </c>
      <c r="K10" s="17">
        <v>0.43781193368220001</v>
      </c>
      <c r="L10" s="17">
        <v>0.45913772594775898</v>
      </c>
      <c r="M10" s="17"/>
      <c r="N10" s="17">
        <v>0.43223893850229</v>
      </c>
      <c r="O10" s="17">
        <v>0.47413651980193899</v>
      </c>
      <c r="P10" s="17">
        <v>0.49108507480217101</v>
      </c>
      <c r="Q10" s="17">
        <v>0.45873800789069702</v>
      </c>
      <c r="R10" s="17"/>
      <c r="S10" s="17">
        <v>0.50530107504781197</v>
      </c>
      <c r="T10" s="17">
        <v>0.47707062167005798</v>
      </c>
      <c r="U10" s="17">
        <v>0.46438237725053</v>
      </c>
      <c r="V10" s="17">
        <v>0.51894062673485997</v>
      </c>
      <c r="W10" s="17">
        <v>0.42900298394553998</v>
      </c>
      <c r="X10" s="17">
        <v>0.47951425367791201</v>
      </c>
      <c r="Y10" s="17">
        <v>0.444007915701641</v>
      </c>
      <c r="Z10" s="17">
        <v>0.49662613262584898</v>
      </c>
      <c r="AA10" s="17">
        <v>0.442889664097189</v>
      </c>
      <c r="AB10" s="17">
        <v>0.36448519702294402</v>
      </c>
      <c r="AC10" s="17">
        <v>0.48827406938041901</v>
      </c>
      <c r="AD10" s="17">
        <v>0.36332299912445798</v>
      </c>
      <c r="AE10" s="17"/>
      <c r="AF10" s="17">
        <v>0.47785257088097999</v>
      </c>
      <c r="AG10" s="17">
        <v>0.46208786175929201</v>
      </c>
      <c r="AH10" s="17">
        <v>0.45228576654394498</v>
      </c>
      <c r="AI10" s="17"/>
      <c r="AJ10" s="17">
        <v>0.48287949720233297</v>
      </c>
      <c r="AK10" s="17">
        <v>0.48247710731536197</v>
      </c>
      <c r="AL10" s="17">
        <v>0.480787050345308</v>
      </c>
      <c r="AM10" s="17">
        <v>0.43264133575848102</v>
      </c>
      <c r="AN10" s="17">
        <v>0.47607552043676699</v>
      </c>
      <c r="AO10" s="17"/>
      <c r="AP10" s="17">
        <v>0.52418620850194597</v>
      </c>
      <c r="AQ10" s="17">
        <v>0.46875585660629798</v>
      </c>
      <c r="AR10" s="17">
        <v>0.44837232663390703</v>
      </c>
    </row>
    <row r="11" spans="2:44" x14ac:dyDescent="0.5">
      <c r="B11" s="18" t="s">
        <v>84</v>
      </c>
      <c r="C11" s="17">
        <v>0.10965310564726199</v>
      </c>
      <c r="D11" s="17">
        <v>0.105239096491873</v>
      </c>
      <c r="E11" s="17">
        <v>0.114397246407442</v>
      </c>
      <c r="F11" s="17"/>
      <c r="G11" s="17">
        <v>0.13416945180572001</v>
      </c>
      <c r="H11" s="17">
        <v>0.119015466602998</v>
      </c>
      <c r="I11" s="17">
        <v>0.12915129712585999</v>
      </c>
      <c r="J11" s="17">
        <v>9.9276890822900005E-2</v>
      </c>
      <c r="K11" s="17">
        <v>9.8732065559793594E-2</v>
      </c>
      <c r="L11" s="17">
        <v>8.5624717071735107E-2</v>
      </c>
      <c r="M11" s="17"/>
      <c r="N11" s="17">
        <v>8.3755603543788804E-2</v>
      </c>
      <c r="O11" s="17">
        <v>0.10936409432172201</v>
      </c>
      <c r="P11" s="17">
        <v>0.12985927297133801</v>
      </c>
      <c r="Q11" s="17">
        <v>0.11719317268255799</v>
      </c>
      <c r="R11" s="17"/>
      <c r="S11" s="17">
        <v>0.101135734674551</v>
      </c>
      <c r="T11" s="17">
        <v>0.10044532471868201</v>
      </c>
      <c r="U11" s="17">
        <v>9.9009507193095606E-2</v>
      </c>
      <c r="V11" s="17">
        <v>8.4070144858462398E-2</v>
      </c>
      <c r="W11" s="17">
        <v>0.13954017765267199</v>
      </c>
      <c r="X11" s="17">
        <v>9.7973364076516606E-2</v>
      </c>
      <c r="Y11" s="17">
        <v>0.123990896645906</v>
      </c>
      <c r="Z11" s="17">
        <v>0.115564660569626</v>
      </c>
      <c r="AA11" s="17">
        <v>0.10583361751980599</v>
      </c>
      <c r="AB11" s="17">
        <v>0.12896135494540401</v>
      </c>
      <c r="AC11" s="17">
        <v>9.80547881001292E-2</v>
      </c>
      <c r="AD11" s="17">
        <v>0.18951358157331399</v>
      </c>
      <c r="AE11" s="17"/>
      <c r="AF11" s="17">
        <v>0.10624495977817899</v>
      </c>
      <c r="AG11" s="17">
        <v>9.6973641667995297E-2</v>
      </c>
      <c r="AH11" s="17">
        <v>0.114610710831461</v>
      </c>
      <c r="AI11" s="17"/>
      <c r="AJ11" s="17">
        <v>0.105624084303819</v>
      </c>
      <c r="AK11" s="17">
        <v>9.0448969793998704E-2</v>
      </c>
      <c r="AL11" s="17">
        <v>5.5977011493419299E-2</v>
      </c>
      <c r="AM11" s="17">
        <v>0.17041659564291201</v>
      </c>
      <c r="AN11" s="17">
        <v>0.119654851766079</v>
      </c>
      <c r="AO11" s="17"/>
      <c r="AP11" s="17">
        <v>9.9623987897708502E-2</v>
      </c>
      <c r="AQ11" s="17">
        <v>7.8427492107150901E-2</v>
      </c>
      <c r="AR11" s="17">
        <v>0.12311114904692699</v>
      </c>
    </row>
    <row r="12" spans="2:44" x14ac:dyDescent="0.5">
      <c r="B12" s="18" t="s">
        <v>85</v>
      </c>
      <c r="C12" s="17">
        <v>1.6919462667678801E-2</v>
      </c>
      <c r="D12" s="17">
        <v>2.2121371275225399E-2</v>
      </c>
      <c r="E12" s="17">
        <v>1.1902150853839E-2</v>
      </c>
      <c r="F12" s="17"/>
      <c r="G12" s="17">
        <v>5.2529581537652997E-2</v>
      </c>
      <c r="H12" s="17">
        <v>1.1280841876590401E-2</v>
      </c>
      <c r="I12" s="17">
        <v>9.55535873977581E-3</v>
      </c>
      <c r="J12" s="17">
        <v>1.9199380656746399E-2</v>
      </c>
      <c r="K12" s="17">
        <v>1.04498134067341E-2</v>
      </c>
      <c r="L12" s="17">
        <v>6.2896908337151903E-3</v>
      </c>
      <c r="M12" s="17"/>
      <c r="N12" s="17">
        <v>6.3954499880925003E-3</v>
      </c>
      <c r="O12" s="17">
        <v>2.10717572621376E-2</v>
      </c>
      <c r="P12" s="17">
        <v>2.6018305643662101E-2</v>
      </c>
      <c r="Q12" s="17">
        <v>1.6118667134368801E-2</v>
      </c>
      <c r="R12" s="17"/>
      <c r="S12" s="17">
        <v>1.33591734229085E-2</v>
      </c>
      <c r="T12" s="17">
        <v>2.38992768237512E-2</v>
      </c>
      <c r="U12" s="17">
        <v>0</v>
      </c>
      <c r="V12" s="17">
        <v>7.2101743163270598E-3</v>
      </c>
      <c r="W12" s="17">
        <v>1.2890642858349099E-2</v>
      </c>
      <c r="X12" s="17">
        <v>1.14053519389222E-2</v>
      </c>
      <c r="Y12" s="17">
        <v>1.22276214230422E-2</v>
      </c>
      <c r="Z12" s="17">
        <v>3.7217457698537397E-2</v>
      </c>
      <c r="AA12" s="17">
        <v>2.8111066687885902E-2</v>
      </c>
      <c r="AB12" s="17">
        <v>2.6232834574837199E-2</v>
      </c>
      <c r="AC12" s="17">
        <v>1.7367762692835301E-2</v>
      </c>
      <c r="AD12" s="17">
        <v>1.9537435604331101E-2</v>
      </c>
      <c r="AE12" s="17"/>
      <c r="AF12" s="17">
        <v>2.0083197546928298E-2</v>
      </c>
      <c r="AG12" s="17">
        <v>5.9752611645501399E-3</v>
      </c>
      <c r="AH12" s="17">
        <v>2.97226235819281E-2</v>
      </c>
      <c r="AI12" s="17"/>
      <c r="AJ12" s="17">
        <v>1.1038163058187601E-2</v>
      </c>
      <c r="AK12" s="17">
        <v>1.6302533407808101E-2</v>
      </c>
      <c r="AL12" s="17">
        <v>1.4298477451710799E-2</v>
      </c>
      <c r="AM12" s="17">
        <v>5.1524268074338603E-2</v>
      </c>
      <c r="AN12" s="17">
        <v>2.7020174046783599E-2</v>
      </c>
      <c r="AO12" s="17"/>
      <c r="AP12" s="17">
        <v>1.2088929978549399E-2</v>
      </c>
      <c r="AQ12" s="17">
        <v>1.1952882849578499E-2</v>
      </c>
      <c r="AR12" s="17">
        <v>2.3428252195051801E-2</v>
      </c>
    </row>
    <row r="13" spans="2:44" x14ac:dyDescent="0.5">
      <c r="B13" s="18" t="s">
        <v>86</v>
      </c>
      <c r="C13" s="17">
        <v>8.2237510239134507E-3</v>
      </c>
      <c r="D13" s="17">
        <v>7.6768431289312997E-3</v>
      </c>
      <c r="E13" s="17">
        <v>8.7905137501865602E-3</v>
      </c>
      <c r="F13" s="17"/>
      <c r="G13" s="17">
        <v>7.0251333195970097E-3</v>
      </c>
      <c r="H13" s="17">
        <v>1.7727301988249702E-2</v>
      </c>
      <c r="I13" s="17">
        <v>5.5103031291191601E-3</v>
      </c>
      <c r="J13" s="17">
        <v>6.0019965271087402E-3</v>
      </c>
      <c r="K13" s="17">
        <v>0</v>
      </c>
      <c r="L13" s="17">
        <v>1.0880407931647001E-2</v>
      </c>
      <c r="M13" s="17"/>
      <c r="N13" s="17">
        <v>6.5176812211520897E-3</v>
      </c>
      <c r="O13" s="17">
        <v>3.62313829482349E-3</v>
      </c>
      <c r="P13" s="17">
        <v>7.31361967164104E-3</v>
      </c>
      <c r="Q13" s="17">
        <v>1.5727715743735299E-2</v>
      </c>
      <c r="R13" s="17"/>
      <c r="S13" s="17">
        <v>6.6792571620700398E-3</v>
      </c>
      <c r="T13" s="17">
        <v>4.1709724708090604E-3</v>
      </c>
      <c r="U13" s="17">
        <v>0</v>
      </c>
      <c r="V13" s="17">
        <v>2.0531177337998301E-2</v>
      </c>
      <c r="W13" s="17">
        <v>7.2808935517939301E-3</v>
      </c>
      <c r="X13" s="17">
        <v>1.80697408535976E-2</v>
      </c>
      <c r="Y13" s="17">
        <v>1.1322653282605399E-2</v>
      </c>
      <c r="Z13" s="17">
        <v>0</v>
      </c>
      <c r="AA13" s="17">
        <v>4.4135751363334804E-3</v>
      </c>
      <c r="AB13" s="17">
        <v>9.1888642943262298E-3</v>
      </c>
      <c r="AC13" s="17">
        <v>0</v>
      </c>
      <c r="AD13" s="17">
        <v>1.81913162102522E-2</v>
      </c>
      <c r="AE13" s="17"/>
      <c r="AF13" s="17">
        <v>1.06984703612836E-2</v>
      </c>
      <c r="AG13" s="17">
        <v>7.4210023887373803E-3</v>
      </c>
      <c r="AH13" s="17">
        <v>9.6927819135549202E-3</v>
      </c>
      <c r="AI13" s="17"/>
      <c r="AJ13" s="17">
        <v>8.8224102677853505E-3</v>
      </c>
      <c r="AK13" s="17">
        <v>7.2599267221022503E-3</v>
      </c>
      <c r="AL13" s="17">
        <v>0</v>
      </c>
      <c r="AM13" s="17">
        <v>2.46365555144934E-2</v>
      </c>
      <c r="AN13" s="17">
        <v>6.5285194850443198E-3</v>
      </c>
      <c r="AO13" s="17"/>
      <c r="AP13" s="17">
        <v>6.2912061290282401E-3</v>
      </c>
      <c r="AQ13" s="17">
        <v>6.2970796872816098E-3</v>
      </c>
      <c r="AR13" s="17">
        <v>0</v>
      </c>
    </row>
    <row r="14" spans="2:44" x14ac:dyDescent="0.5">
      <c r="B14" s="18" t="s">
        <v>87</v>
      </c>
      <c r="C14" s="17">
        <v>3.2210552386275203E-2</v>
      </c>
      <c r="D14" s="17">
        <v>2.4815105990151E-2</v>
      </c>
      <c r="E14" s="17">
        <v>3.8619554177480003E-2</v>
      </c>
      <c r="F14" s="17"/>
      <c r="G14" s="17">
        <v>4.82639663183487E-2</v>
      </c>
      <c r="H14" s="17">
        <v>2.8848192525789001E-2</v>
      </c>
      <c r="I14" s="17">
        <v>4.3540001228278703E-2</v>
      </c>
      <c r="J14" s="17">
        <v>3.1472972307126999E-2</v>
      </c>
      <c r="K14" s="17">
        <v>3.2589260381833997E-2</v>
      </c>
      <c r="L14" s="17">
        <v>1.53369674363611E-2</v>
      </c>
      <c r="M14" s="17"/>
      <c r="N14" s="17">
        <v>2.1798268303452901E-2</v>
      </c>
      <c r="O14" s="17">
        <v>1.9288883091635602E-2</v>
      </c>
      <c r="P14" s="17">
        <v>3.4430679080034998E-2</v>
      </c>
      <c r="Q14" s="17">
        <v>5.5238707666339003E-2</v>
      </c>
      <c r="R14" s="17"/>
      <c r="S14" s="17">
        <v>3.9402679140556902E-2</v>
      </c>
      <c r="T14" s="17">
        <v>3.44799239791908E-2</v>
      </c>
      <c r="U14" s="17">
        <v>3.9482977683232903E-2</v>
      </c>
      <c r="V14" s="17">
        <v>2.1904675869569401E-2</v>
      </c>
      <c r="W14" s="17">
        <v>2.0080312796290401E-2</v>
      </c>
      <c r="X14" s="17">
        <v>4.7693270004296899E-2</v>
      </c>
      <c r="Y14" s="17">
        <v>1.8187705265546798E-2</v>
      </c>
      <c r="Z14" s="17">
        <v>1.1985162039202E-2</v>
      </c>
      <c r="AA14" s="17">
        <v>3.52890348873462E-2</v>
      </c>
      <c r="AB14" s="17">
        <v>4.2485522008206197E-2</v>
      </c>
      <c r="AC14" s="17">
        <v>0</v>
      </c>
      <c r="AD14" s="17">
        <v>5.8438715047782898E-2</v>
      </c>
      <c r="AE14" s="17"/>
      <c r="AF14" s="17">
        <v>1.9534892799133601E-2</v>
      </c>
      <c r="AG14" s="17">
        <v>2.1781104518938499E-2</v>
      </c>
      <c r="AH14" s="17">
        <v>5.7794088153382502E-2</v>
      </c>
      <c r="AI14" s="17"/>
      <c r="AJ14" s="17">
        <v>2.07270338215912E-2</v>
      </c>
      <c r="AK14" s="17">
        <v>2.39293823761377E-2</v>
      </c>
      <c r="AL14" s="17">
        <v>2.05418666857504E-2</v>
      </c>
      <c r="AM14" s="17">
        <v>2.2943261991709599E-2</v>
      </c>
      <c r="AN14" s="17">
        <v>6.8484861537000993E-2</v>
      </c>
      <c r="AO14" s="17"/>
      <c r="AP14" s="17">
        <v>1.8160111296620901E-2</v>
      </c>
      <c r="AQ14" s="17">
        <v>2.0540598898745301E-2</v>
      </c>
      <c r="AR14" s="17">
        <v>1.44045601131091E-2</v>
      </c>
    </row>
    <row r="15" spans="2:44" x14ac:dyDescent="0.5">
      <c r="B15" s="18" t="s">
        <v>88</v>
      </c>
      <c r="C15" s="21">
        <v>0.83299312827487104</v>
      </c>
      <c r="D15" s="21">
        <v>0.84014758311381899</v>
      </c>
      <c r="E15" s="21">
        <v>0.82629053481105297</v>
      </c>
      <c r="F15" s="21"/>
      <c r="G15" s="21">
        <v>0.75801186701868095</v>
      </c>
      <c r="H15" s="21">
        <v>0.82312819700637296</v>
      </c>
      <c r="I15" s="21">
        <v>0.81224303977696699</v>
      </c>
      <c r="J15" s="21">
        <v>0.84404875968611803</v>
      </c>
      <c r="K15" s="21">
        <v>0.85822886065163795</v>
      </c>
      <c r="L15" s="21">
        <v>0.88186821672654203</v>
      </c>
      <c r="M15" s="21"/>
      <c r="N15" s="21">
        <v>0.88153299694351395</v>
      </c>
      <c r="O15" s="21">
        <v>0.84665212702968196</v>
      </c>
      <c r="P15" s="21">
        <v>0.80237812263332398</v>
      </c>
      <c r="Q15" s="21">
        <v>0.79572173677299896</v>
      </c>
      <c r="R15" s="21"/>
      <c r="S15" s="21">
        <v>0.83942315559991298</v>
      </c>
      <c r="T15" s="21">
        <v>0.83700450200756704</v>
      </c>
      <c r="U15" s="21">
        <v>0.86150751512367196</v>
      </c>
      <c r="V15" s="21">
        <v>0.866283827617643</v>
      </c>
      <c r="W15" s="21">
        <v>0.820207973140894</v>
      </c>
      <c r="X15" s="21">
        <v>0.82485827312666704</v>
      </c>
      <c r="Y15" s="21">
        <v>0.83427112338289899</v>
      </c>
      <c r="Z15" s="21">
        <v>0.83523271969263402</v>
      </c>
      <c r="AA15" s="21">
        <v>0.82635270576862796</v>
      </c>
      <c r="AB15" s="21">
        <v>0.79313142417722604</v>
      </c>
      <c r="AC15" s="21">
        <v>0.88457744920703596</v>
      </c>
      <c r="AD15" s="21">
        <v>0.71431895156432001</v>
      </c>
      <c r="AE15" s="21"/>
      <c r="AF15" s="21">
        <v>0.84343847951447504</v>
      </c>
      <c r="AG15" s="21">
        <v>0.86784899025977902</v>
      </c>
      <c r="AH15" s="21">
        <v>0.78817979551967399</v>
      </c>
      <c r="AI15" s="21"/>
      <c r="AJ15" s="21">
        <v>0.85378830854861698</v>
      </c>
      <c r="AK15" s="21">
        <v>0.86205918769995304</v>
      </c>
      <c r="AL15" s="21">
        <v>0.90918264436912</v>
      </c>
      <c r="AM15" s="21">
        <v>0.73047931877654604</v>
      </c>
      <c r="AN15" s="21">
        <v>0.77831159316509202</v>
      </c>
      <c r="AO15" s="21"/>
      <c r="AP15" s="21">
        <v>0.86383576469809298</v>
      </c>
      <c r="AQ15" s="21">
        <v>0.88278194645724395</v>
      </c>
      <c r="AR15" s="21">
        <v>0.83905603864491296</v>
      </c>
    </row>
    <row r="16" spans="2:44" x14ac:dyDescent="0.5">
      <c r="B16" s="18" t="s">
        <v>89</v>
      </c>
      <c r="C16" s="21">
        <v>2.5143213691592201E-2</v>
      </c>
      <c r="D16" s="21">
        <v>2.9798214404156701E-2</v>
      </c>
      <c r="E16" s="21">
        <v>2.0692664604025499E-2</v>
      </c>
      <c r="F16" s="21"/>
      <c r="G16" s="21">
        <v>5.9554714857250099E-2</v>
      </c>
      <c r="H16" s="21">
        <v>2.9008143864840099E-2</v>
      </c>
      <c r="I16" s="21">
        <v>1.5065661868895E-2</v>
      </c>
      <c r="J16" s="21">
        <v>2.5201377183855199E-2</v>
      </c>
      <c r="K16" s="21">
        <v>1.04498134067341E-2</v>
      </c>
      <c r="L16" s="21">
        <v>1.7170098765362199E-2</v>
      </c>
      <c r="M16" s="21"/>
      <c r="N16" s="21">
        <v>1.29131312092446E-2</v>
      </c>
      <c r="O16" s="21">
        <v>2.46948955569611E-2</v>
      </c>
      <c r="P16" s="21">
        <v>3.3331925315303199E-2</v>
      </c>
      <c r="Q16" s="21">
        <v>3.1846382878103999E-2</v>
      </c>
      <c r="R16" s="21"/>
      <c r="S16" s="21">
        <v>2.0038430584978499E-2</v>
      </c>
      <c r="T16" s="21">
        <v>2.8070249294560298E-2</v>
      </c>
      <c r="U16" s="21">
        <v>0</v>
      </c>
      <c r="V16" s="21">
        <v>2.77413516543253E-2</v>
      </c>
      <c r="W16" s="21">
        <v>2.01715364101431E-2</v>
      </c>
      <c r="X16" s="21">
        <v>2.9475092792519801E-2</v>
      </c>
      <c r="Y16" s="21">
        <v>2.3550274705647599E-2</v>
      </c>
      <c r="Z16" s="21">
        <v>3.7217457698537397E-2</v>
      </c>
      <c r="AA16" s="21">
        <v>3.2524641824219401E-2</v>
      </c>
      <c r="AB16" s="21">
        <v>3.54216988691635E-2</v>
      </c>
      <c r="AC16" s="21">
        <v>1.7367762692835301E-2</v>
      </c>
      <c r="AD16" s="21">
        <v>3.7728751814583301E-2</v>
      </c>
      <c r="AE16" s="21"/>
      <c r="AF16" s="21">
        <v>3.0781667908212001E-2</v>
      </c>
      <c r="AG16" s="21">
        <v>1.3396263553287499E-2</v>
      </c>
      <c r="AH16" s="21">
        <v>3.94154054954831E-2</v>
      </c>
      <c r="AI16" s="21"/>
      <c r="AJ16" s="21">
        <v>1.9860573325973001E-2</v>
      </c>
      <c r="AK16" s="21">
        <v>2.3562460129910302E-2</v>
      </c>
      <c r="AL16" s="21">
        <v>1.4298477451710799E-2</v>
      </c>
      <c r="AM16" s="21">
        <v>7.6160823588831902E-2</v>
      </c>
      <c r="AN16" s="21">
        <v>3.3548693531827899E-2</v>
      </c>
      <c r="AO16" s="21"/>
      <c r="AP16" s="21">
        <v>1.8380136107577699E-2</v>
      </c>
      <c r="AQ16" s="21">
        <v>1.82499625368601E-2</v>
      </c>
      <c r="AR16" s="21">
        <v>2.3428252195051801E-2</v>
      </c>
    </row>
    <row r="17" spans="2:44" x14ac:dyDescent="0.5">
      <c r="B17" s="18" t="s">
        <v>90</v>
      </c>
      <c r="C17" s="22">
        <v>0.80784991458327904</v>
      </c>
      <c r="D17" s="22">
        <v>0.81034936870966201</v>
      </c>
      <c r="E17" s="22">
        <v>0.805597870207027</v>
      </c>
      <c r="F17" s="22"/>
      <c r="G17" s="22">
        <v>0.69845715216143101</v>
      </c>
      <c r="H17" s="22">
        <v>0.794120053141533</v>
      </c>
      <c r="I17" s="22">
        <v>0.79717737790807197</v>
      </c>
      <c r="J17" s="22">
        <v>0.81884738250226297</v>
      </c>
      <c r="K17" s="22">
        <v>0.84777904724490405</v>
      </c>
      <c r="L17" s="22">
        <v>0.86469811796118001</v>
      </c>
      <c r="M17" s="22"/>
      <c r="N17" s="22">
        <v>0.86861986573426897</v>
      </c>
      <c r="O17" s="22">
        <v>0.82195723147272104</v>
      </c>
      <c r="P17" s="22">
        <v>0.76904619731802104</v>
      </c>
      <c r="Q17" s="22">
        <v>0.76387535389489503</v>
      </c>
      <c r="R17" s="22"/>
      <c r="S17" s="22">
        <v>0.81938472501493498</v>
      </c>
      <c r="T17" s="22">
        <v>0.80893425271300701</v>
      </c>
      <c r="U17" s="22">
        <v>0.86150751512367196</v>
      </c>
      <c r="V17" s="22">
        <v>0.83854247596331799</v>
      </c>
      <c r="W17" s="22">
        <v>0.80003643673075098</v>
      </c>
      <c r="X17" s="22">
        <v>0.79538318033414701</v>
      </c>
      <c r="Y17" s="22">
        <v>0.81072084867725203</v>
      </c>
      <c r="Z17" s="22">
        <v>0.798015261994097</v>
      </c>
      <c r="AA17" s="22">
        <v>0.79382806394440897</v>
      </c>
      <c r="AB17" s="22">
        <v>0.75770972530806302</v>
      </c>
      <c r="AC17" s="22">
        <v>0.86720968651420005</v>
      </c>
      <c r="AD17" s="22">
        <v>0.676590199749737</v>
      </c>
      <c r="AE17" s="22"/>
      <c r="AF17" s="22">
        <v>0.81265681160626302</v>
      </c>
      <c r="AG17" s="22">
        <v>0.85445272670649097</v>
      </c>
      <c r="AH17" s="22">
        <v>0.74876439002419104</v>
      </c>
      <c r="AI17" s="22"/>
      <c r="AJ17" s="22">
        <v>0.83392773522264396</v>
      </c>
      <c r="AK17" s="22">
        <v>0.83849672757004301</v>
      </c>
      <c r="AL17" s="22">
        <v>0.89488416691740902</v>
      </c>
      <c r="AM17" s="22">
        <v>0.65431849518771401</v>
      </c>
      <c r="AN17" s="22">
        <v>0.74476289963326403</v>
      </c>
      <c r="AO17" s="22"/>
      <c r="AP17" s="22">
        <v>0.84545562859051504</v>
      </c>
      <c r="AQ17" s="22">
        <v>0.864531983920384</v>
      </c>
      <c r="AR17" s="22">
        <v>0.815627786449861</v>
      </c>
    </row>
    <row r="18" spans="2:44" x14ac:dyDescent="0.5">
      <c r="B18" s="16"/>
    </row>
    <row r="19" spans="2:44" x14ac:dyDescent="0.5">
      <c r="B19" t="s">
        <v>76</v>
      </c>
    </row>
    <row r="20" spans="2:44" x14ac:dyDescent="0.5">
      <c r="B20" t="s">
        <v>77</v>
      </c>
    </row>
    <row r="22" spans="2:44" x14ac:dyDescent="0.5">
      <c r="B22" s="8" t="str">
        <f>HYPERLINK("#'Contents'!A1", "Return to Contents")</f>
        <v>Return to Contents</v>
      </c>
    </row>
  </sheetData>
  <mergeCells count="8">
    <mergeCell ref="AJ5:AN5"/>
    <mergeCell ref="AP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B2:AR22"/>
  <sheetViews>
    <sheetView showGridLines="0" workbookViewId="0">
      <pane xSplit="2" topLeftCell="C1" activePane="topRight" state="frozen"/>
      <selection pane="topRight"/>
    </sheetView>
  </sheetViews>
  <sheetFormatPr defaultColWidth="10.8203125" defaultRowHeight="14.35" x14ac:dyDescent="0.5"/>
  <cols>
    <col min="2" max="2" width="25.703125" customWidth="1"/>
    <col min="3" max="5" width="10.703125" customWidth="1"/>
    <col min="6" max="6" width="2.17578125" customWidth="1"/>
    <col min="7" max="12" width="10.703125" customWidth="1"/>
    <col min="13" max="13" width="2.17578125" customWidth="1"/>
    <col min="14" max="17" width="10.703125" customWidth="1"/>
    <col min="18" max="18" width="2.17578125" customWidth="1"/>
    <col min="19" max="30" width="10.703125" customWidth="1"/>
    <col min="31" max="31" width="2.17578125" customWidth="1"/>
    <col min="32" max="34" width="10.703125" customWidth="1"/>
    <col min="35" max="35" width="2.17578125" customWidth="1"/>
    <col min="36" max="40" width="10.703125" customWidth="1"/>
    <col min="41" max="41" width="2.17578125" customWidth="1"/>
    <col min="42" max="44" width="10.703125" customWidth="1"/>
    <col min="45" max="45" width="2.17578125" customWidth="1"/>
  </cols>
  <sheetData>
    <row r="2" spans="2:44" ht="40" customHeight="1" x14ac:dyDescent="0.5">
      <c r="D2" s="30" t="s">
        <v>395</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row>
    <row r="5" spans="2:44" ht="30" customHeight="1" x14ac:dyDescent="0.5">
      <c r="B5" s="15"/>
      <c r="C5" s="15"/>
      <c r="D5" s="29" t="s">
        <v>50</v>
      </c>
      <c r="E5" s="29"/>
      <c r="F5" s="15"/>
      <c r="G5" s="29" t="s">
        <v>51</v>
      </c>
      <c r="H5" s="29"/>
      <c r="I5" s="29"/>
      <c r="J5" s="29"/>
      <c r="K5" s="29"/>
      <c r="L5" s="29"/>
      <c r="M5" s="15"/>
      <c r="N5" s="29" t="s">
        <v>52</v>
      </c>
      <c r="O5" s="29"/>
      <c r="P5" s="29"/>
      <c r="Q5" s="29"/>
      <c r="R5" s="15"/>
      <c r="S5" s="29" t="s">
        <v>53</v>
      </c>
      <c r="T5" s="29"/>
      <c r="U5" s="29"/>
      <c r="V5" s="29"/>
      <c r="W5" s="29"/>
      <c r="X5" s="29"/>
      <c r="Y5" s="29"/>
      <c r="Z5" s="29"/>
      <c r="AA5" s="29"/>
      <c r="AB5" s="29"/>
      <c r="AC5" s="29"/>
      <c r="AD5" s="29"/>
      <c r="AE5" s="15"/>
      <c r="AF5" s="29" t="s">
        <v>54</v>
      </c>
      <c r="AG5" s="29"/>
      <c r="AH5" s="29"/>
      <c r="AI5" s="15"/>
      <c r="AJ5" s="29" t="s">
        <v>55</v>
      </c>
      <c r="AK5" s="29"/>
      <c r="AL5" s="29"/>
      <c r="AM5" s="29"/>
      <c r="AN5" s="29"/>
      <c r="AO5" s="15"/>
      <c r="AP5" s="29" t="s">
        <v>56</v>
      </c>
      <c r="AQ5" s="29"/>
      <c r="AR5" s="29"/>
    </row>
    <row r="6" spans="2:44" ht="43" x14ac:dyDescent="0.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row>
    <row r="7" spans="2:44" ht="30" customHeight="1" x14ac:dyDescent="0.5">
      <c r="B7" s="10" t="s">
        <v>18</v>
      </c>
      <c r="C7" s="10">
        <v>2011</v>
      </c>
      <c r="D7" s="10">
        <v>973</v>
      </c>
      <c r="E7" s="10">
        <v>1034</v>
      </c>
      <c r="F7" s="10"/>
      <c r="G7" s="10">
        <v>293</v>
      </c>
      <c r="H7" s="10">
        <v>293</v>
      </c>
      <c r="I7" s="10">
        <v>331</v>
      </c>
      <c r="J7" s="10">
        <v>331</v>
      </c>
      <c r="K7" s="10">
        <v>305</v>
      </c>
      <c r="L7" s="10">
        <v>458</v>
      </c>
      <c r="M7" s="10"/>
      <c r="N7" s="10">
        <v>545</v>
      </c>
      <c r="O7" s="10">
        <v>548</v>
      </c>
      <c r="P7" s="10">
        <v>415</v>
      </c>
      <c r="Q7" s="10">
        <v>498</v>
      </c>
      <c r="R7" s="10"/>
      <c r="S7" s="10">
        <v>288</v>
      </c>
      <c r="T7" s="10">
        <v>268</v>
      </c>
      <c r="U7" s="10">
        <v>162</v>
      </c>
      <c r="V7" s="10">
        <v>184</v>
      </c>
      <c r="W7" s="10">
        <v>142</v>
      </c>
      <c r="X7" s="10">
        <v>193</v>
      </c>
      <c r="Y7" s="10">
        <v>161</v>
      </c>
      <c r="Z7" s="10">
        <v>83</v>
      </c>
      <c r="AA7" s="10">
        <v>227</v>
      </c>
      <c r="AB7" s="10">
        <v>144</v>
      </c>
      <c r="AC7" s="10">
        <v>107</v>
      </c>
      <c r="AD7" s="10">
        <v>52</v>
      </c>
      <c r="AE7" s="10"/>
      <c r="AF7" s="10">
        <v>728</v>
      </c>
      <c r="AG7" s="10">
        <v>785</v>
      </c>
      <c r="AH7" s="10">
        <v>299</v>
      </c>
      <c r="AI7" s="10"/>
      <c r="AJ7" s="10">
        <v>692</v>
      </c>
      <c r="AK7" s="10">
        <v>539</v>
      </c>
      <c r="AL7" s="10">
        <v>143</v>
      </c>
      <c r="AM7" s="10">
        <v>38</v>
      </c>
      <c r="AN7" s="10">
        <v>294</v>
      </c>
      <c r="AO7" s="10"/>
      <c r="AP7" s="10">
        <v>390</v>
      </c>
      <c r="AQ7" s="10">
        <v>732</v>
      </c>
      <c r="AR7" s="10">
        <v>133</v>
      </c>
    </row>
    <row r="8" spans="2:44" ht="30" customHeight="1" x14ac:dyDescent="0.5">
      <c r="B8" s="11" t="s">
        <v>19</v>
      </c>
      <c r="C8" s="11">
        <v>2011</v>
      </c>
      <c r="D8" s="11">
        <v>992</v>
      </c>
      <c r="E8" s="11">
        <v>1015</v>
      </c>
      <c r="F8" s="11"/>
      <c r="G8" s="11">
        <v>280</v>
      </c>
      <c r="H8" s="11">
        <v>341</v>
      </c>
      <c r="I8" s="11">
        <v>343</v>
      </c>
      <c r="J8" s="11">
        <v>343</v>
      </c>
      <c r="K8" s="11">
        <v>283</v>
      </c>
      <c r="L8" s="11">
        <v>420</v>
      </c>
      <c r="M8" s="11"/>
      <c r="N8" s="11">
        <v>541</v>
      </c>
      <c r="O8" s="11">
        <v>522</v>
      </c>
      <c r="P8" s="11">
        <v>441</v>
      </c>
      <c r="Q8" s="11">
        <v>502</v>
      </c>
      <c r="R8" s="11"/>
      <c r="S8" s="11">
        <v>282</v>
      </c>
      <c r="T8" s="11">
        <v>261</v>
      </c>
      <c r="U8" s="11">
        <v>161</v>
      </c>
      <c r="V8" s="11">
        <v>181</v>
      </c>
      <c r="W8" s="11">
        <v>141</v>
      </c>
      <c r="X8" s="11">
        <v>181</v>
      </c>
      <c r="Y8" s="11">
        <v>161</v>
      </c>
      <c r="Z8" s="11">
        <v>80</v>
      </c>
      <c r="AA8" s="11">
        <v>221</v>
      </c>
      <c r="AB8" s="11">
        <v>181</v>
      </c>
      <c r="AC8" s="11">
        <v>101</v>
      </c>
      <c r="AD8" s="11">
        <v>60</v>
      </c>
      <c r="AE8" s="11"/>
      <c r="AF8" s="11">
        <v>714</v>
      </c>
      <c r="AG8" s="11">
        <v>797</v>
      </c>
      <c r="AH8" s="11">
        <v>308</v>
      </c>
      <c r="AI8" s="11"/>
      <c r="AJ8" s="11">
        <v>674</v>
      </c>
      <c r="AK8" s="11">
        <v>545</v>
      </c>
      <c r="AL8" s="11">
        <v>138</v>
      </c>
      <c r="AM8" s="11">
        <v>36</v>
      </c>
      <c r="AN8" s="11">
        <v>298</v>
      </c>
      <c r="AO8" s="11"/>
      <c r="AP8" s="11">
        <v>383</v>
      </c>
      <c r="AQ8" s="11">
        <v>736</v>
      </c>
      <c r="AR8" s="11">
        <v>130</v>
      </c>
    </row>
    <row r="9" spans="2:44" x14ac:dyDescent="0.5">
      <c r="B9" s="18" t="s">
        <v>82</v>
      </c>
      <c r="C9" s="17">
        <v>0.19641864548830501</v>
      </c>
      <c r="D9" s="17">
        <v>0.24830044145495</v>
      </c>
      <c r="E9" s="17">
        <v>0.14444974543287301</v>
      </c>
      <c r="F9" s="17"/>
      <c r="G9" s="17">
        <v>0.216560566289978</v>
      </c>
      <c r="H9" s="17">
        <v>0.24314038228830701</v>
      </c>
      <c r="I9" s="17">
        <v>0.231056953110128</v>
      </c>
      <c r="J9" s="17">
        <v>0.18887621423526099</v>
      </c>
      <c r="K9" s="17">
        <v>0.12930126119530899</v>
      </c>
      <c r="L9" s="17">
        <v>0.168172756138944</v>
      </c>
      <c r="M9" s="17"/>
      <c r="N9" s="17">
        <v>0.25455656554883299</v>
      </c>
      <c r="O9" s="17">
        <v>0.20292157950366899</v>
      </c>
      <c r="P9" s="17">
        <v>0.161221229762084</v>
      </c>
      <c r="Q9" s="17">
        <v>0.15615496125119099</v>
      </c>
      <c r="R9" s="17"/>
      <c r="S9" s="17">
        <v>0.22177934164933</v>
      </c>
      <c r="T9" s="17">
        <v>0.20028884243970099</v>
      </c>
      <c r="U9" s="17">
        <v>0.19270257497176799</v>
      </c>
      <c r="V9" s="17">
        <v>0.15213937728075599</v>
      </c>
      <c r="W9" s="17">
        <v>0.18577125277426601</v>
      </c>
      <c r="X9" s="17">
        <v>0.226013866667547</v>
      </c>
      <c r="Y9" s="17">
        <v>0.213522241552426</v>
      </c>
      <c r="Z9" s="17">
        <v>0.24007153947846899</v>
      </c>
      <c r="AA9" s="17">
        <v>0.178729102243052</v>
      </c>
      <c r="AB9" s="17">
        <v>0.179112388842154</v>
      </c>
      <c r="AC9" s="17">
        <v>0.18504278947814201</v>
      </c>
      <c r="AD9" s="17">
        <v>0.172075896107073</v>
      </c>
      <c r="AE9" s="17"/>
      <c r="AF9" s="17">
        <v>0.19425414502425101</v>
      </c>
      <c r="AG9" s="17">
        <v>0.21824005330878199</v>
      </c>
      <c r="AH9" s="17">
        <v>0.168905771036268</v>
      </c>
      <c r="AI9" s="17"/>
      <c r="AJ9" s="17">
        <v>0.21055155678166301</v>
      </c>
      <c r="AK9" s="17">
        <v>0.22806929945706</v>
      </c>
      <c r="AL9" s="17">
        <v>0.19856172974484401</v>
      </c>
      <c r="AM9" s="17">
        <v>0.186167506942329</v>
      </c>
      <c r="AN9" s="17">
        <v>0.122144822382331</v>
      </c>
      <c r="AO9" s="17"/>
      <c r="AP9" s="17">
        <v>0.21446379326288201</v>
      </c>
      <c r="AQ9" s="17">
        <v>0.24287825858652201</v>
      </c>
      <c r="AR9" s="17">
        <v>0.20418290022121699</v>
      </c>
    </row>
    <row r="10" spans="2:44" x14ac:dyDescent="0.5">
      <c r="B10" s="18" t="s">
        <v>83</v>
      </c>
      <c r="C10" s="17">
        <v>0.43607468614193501</v>
      </c>
      <c r="D10" s="17">
        <v>0.45040535337083398</v>
      </c>
      <c r="E10" s="17">
        <v>0.42283773205556302</v>
      </c>
      <c r="F10" s="17"/>
      <c r="G10" s="17">
        <v>0.45121559663663602</v>
      </c>
      <c r="H10" s="17">
        <v>0.473623323451689</v>
      </c>
      <c r="I10" s="17">
        <v>0.440866930941958</v>
      </c>
      <c r="J10" s="17">
        <v>0.419464235923517</v>
      </c>
      <c r="K10" s="17">
        <v>0.41700942464594598</v>
      </c>
      <c r="L10" s="17">
        <v>0.41799731640166798</v>
      </c>
      <c r="M10" s="17"/>
      <c r="N10" s="17">
        <v>0.465442220409927</v>
      </c>
      <c r="O10" s="17">
        <v>0.46214291845961297</v>
      </c>
      <c r="P10" s="17">
        <v>0.42662043147372603</v>
      </c>
      <c r="Q10" s="17">
        <v>0.38579233337767299</v>
      </c>
      <c r="R10" s="17"/>
      <c r="S10" s="17">
        <v>0.46540790969637502</v>
      </c>
      <c r="T10" s="17">
        <v>0.41839426296543702</v>
      </c>
      <c r="U10" s="17">
        <v>0.45605997248037999</v>
      </c>
      <c r="V10" s="17">
        <v>0.42432940730518298</v>
      </c>
      <c r="W10" s="17">
        <v>0.47119039782826</v>
      </c>
      <c r="X10" s="17">
        <v>0.430955782413252</v>
      </c>
      <c r="Y10" s="17">
        <v>0.378186626701704</v>
      </c>
      <c r="Z10" s="17">
        <v>0.401249938112472</v>
      </c>
      <c r="AA10" s="17">
        <v>0.44945670390668502</v>
      </c>
      <c r="AB10" s="17">
        <v>0.41520578788599299</v>
      </c>
      <c r="AC10" s="17">
        <v>0.46089811453491197</v>
      </c>
      <c r="AD10" s="17">
        <v>0.46364417654618001</v>
      </c>
      <c r="AE10" s="17"/>
      <c r="AF10" s="17">
        <v>0.40162532366749498</v>
      </c>
      <c r="AG10" s="17">
        <v>0.48100357645092801</v>
      </c>
      <c r="AH10" s="17">
        <v>0.397037457021371</v>
      </c>
      <c r="AI10" s="17"/>
      <c r="AJ10" s="17">
        <v>0.42050602437434098</v>
      </c>
      <c r="AK10" s="17">
        <v>0.481512003858309</v>
      </c>
      <c r="AL10" s="17">
        <v>0.48962022581939202</v>
      </c>
      <c r="AM10" s="17">
        <v>0.39525700203310099</v>
      </c>
      <c r="AN10" s="17">
        <v>0.38711105657066402</v>
      </c>
      <c r="AO10" s="17"/>
      <c r="AP10" s="17">
        <v>0.46793892301659001</v>
      </c>
      <c r="AQ10" s="17">
        <v>0.479296974580802</v>
      </c>
      <c r="AR10" s="17">
        <v>0.43873602792386002</v>
      </c>
    </row>
    <row r="11" spans="2:44" x14ac:dyDescent="0.5">
      <c r="B11" s="18" t="s">
        <v>84</v>
      </c>
      <c r="C11" s="17">
        <v>0.25461693114845702</v>
      </c>
      <c r="D11" s="17">
        <v>0.21210756165103201</v>
      </c>
      <c r="E11" s="17">
        <v>0.297159949580727</v>
      </c>
      <c r="F11" s="17"/>
      <c r="G11" s="17">
        <v>0.19871124880385599</v>
      </c>
      <c r="H11" s="17">
        <v>0.20685792068772299</v>
      </c>
      <c r="I11" s="17">
        <v>0.209013048263962</v>
      </c>
      <c r="J11" s="17">
        <v>0.26340114260634401</v>
      </c>
      <c r="K11" s="17">
        <v>0.356651723415771</v>
      </c>
      <c r="L11" s="17">
        <v>0.29193161598113598</v>
      </c>
      <c r="M11" s="17"/>
      <c r="N11" s="17">
        <v>0.201206414759208</v>
      </c>
      <c r="O11" s="17">
        <v>0.232646572576759</v>
      </c>
      <c r="P11" s="17">
        <v>0.28964244134328698</v>
      </c>
      <c r="Q11" s="17">
        <v>0.30472811732383498</v>
      </c>
      <c r="R11" s="17"/>
      <c r="S11" s="17">
        <v>0.21096149978241899</v>
      </c>
      <c r="T11" s="17">
        <v>0.27504289554020001</v>
      </c>
      <c r="U11" s="17">
        <v>0.238099271020072</v>
      </c>
      <c r="V11" s="17">
        <v>0.289499369313441</v>
      </c>
      <c r="W11" s="17">
        <v>0.24258243301073401</v>
      </c>
      <c r="X11" s="17">
        <v>0.226437792793721</v>
      </c>
      <c r="Y11" s="17">
        <v>0.26282670391302598</v>
      </c>
      <c r="Z11" s="17">
        <v>0.28568838556984</v>
      </c>
      <c r="AA11" s="17">
        <v>0.26468772749316999</v>
      </c>
      <c r="AB11" s="17">
        <v>0.30231402319275802</v>
      </c>
      <c r="AC11" s="17">
        <v>0.23509619606422599</v>
      </c>
      <c r="AD11" s="17">
        <v>0.21164376428918999</v>
      </c>
      <c r="AE11" s="17"/>
      <c r="AF11" s="17">
        <v>0.29509165493943201</v>
      </c>
      <c r="AG11" s="17">
        <v>0.22271968318652699</v>
      </c>
      <c r="AH11" s="17">
        <v>0.23844731792565099</v>
      </c>
      <c r="AI11" s="17"/>
      <c r="AJ11" s="17">
        <v>0.27761474597853503</v>
      </c>
      <c r="AK11" s="17">
        <v>0.201852860821089</v>
      </c>
      <c r="AL11" s="17">
        <v>0.26378768289144</v>
      </c>
      <c r="AM11" s="17">
        <v>0.18831669770586501</v>
      </c>
      <c r="AN11" s="17">
        <v>0.27243535838837102</v>
      </c>
      <c r="AO11" s="17"/>
      <c r="AP11" s="17">
        <v>0.25628507098239001</v>
      </c>
      <c r="AQ11" s="17">
        <v>0.209775547632439</v>
      </c>
      <c r="AR11" s="17">
        <v>0.25277643130652999</v>
      </c>
    </row>
    <row r="12" spans="2:44" x14ac:dyDescent="0.5">
      <c r="B12" s="18" t="s">
        <v>85</v>
      </c>
      <c r="C12" s="17">
        <v>2.3773486913215701E-2</v>
      </c>
      <c r="D12" s="17">
        <v>2.2864933398897599E-2</v>
      </c>
      <c r="E12" s="17">
        <v>2.4754715380474499E-2</v>
      </c>
      <c r="F12" s="17"/>
      <c r="G12" s="17">
        <v>5.12433487032335E-2</v>
      </c>
      <c r="H12" s="17">
        <v>2.3638737791228999E-2</v>
      </c>
      <c r="I12" s="17">
        <v>2.05109443831696E-2</v>
      </c>
      <c r="J12" s="17">
        <v>3.2240018417078901E-2</v>
      </c>
      <c r="K12" s="17">
        <v>9.7680083526982299E-3</v>
      </c>
      <c r="L12" s="17">
        <v>1.07747297914942E-2</v>
      </c>
      <c r="M12" s="17"/>
      <c r="N12" s="17">
        <v>1.45963396711121E-2</v>
      </c>
      <c r="O12" s="17">
        <v>2.5797183324532E-2</v>
      </c>
      <c r="P12" s="17">
        <v>3.6347948610940303E-2</v>
      </c>
      <c r="Q12" s="17">
        <v>2.07495764692723E-2</v>
      </c>
      <c r="R12" s="17"/>
      <c r="S12" s="17">
        <v>4.0090327412662198E-2</v>
      </c>
      <c r="T12" s="17">
        <v>1.5846283385026201E-2</v>
      </c>
      <c r="U12" s="17">
        <v>5.6914113288220802E-3</v>
      </c>
      <c r="V12" s="17">
        <v>1.6647628255878399E-2</v>
      </c>
      <c r="W12" s="17">
        <v>2.5846732039642599E-2</v>
      </c>
      <c r="X12" s="17">
        <v>3.03640985990484E-2</v>
      </c>
      <c r="Y12" s="17">
        <v>3.1566174175019501E-2</v>
      </c>
      <c r="Z12" s="17">
        <v>3.77342989232759E-2</v>
      </c>
      <c r="AA12" s="17">
        <v>1.37855788147311E-2</v>
      </c>
      <c r="AB12" s="17">
        <v>2.18464732778927E-2</v>
      </c>
      <c r="AC12" s="17">
        <v>1.90201228076202E-2</v>
      </c>
      <c r="AD12" s="17">
        <v>3.7951547075413601E-2</v>
      </c>
      <c r="AE12" s="17"/>
      <c r="AF12" s="17">
        <v>2.26208641348449E-2</v>
      </c>
      <c r="AG12" s="17">
        <v>1.7843897112002301E-2</v>
      </c>
      <c r="AH12" s="17">
        <v>3.8101637997241797E-2</v>
      </c>
      <c r="AI12" s="17"/>
      <c r="AJ12" s="17">
        <v>1.7848544892806299E-2</v>
      </c>
      <c r="AK12" s="17">
        <v>2.63812160827064E-2</v>
      </c>
      <c r="AL12" s="17">
        <v>0</v>
      </c>
      <c r="AM12" s="17">
        <v>8.8004924441850693E-2</v>
      </c>
      <c r="AN12" s="17">
        <v>3.9693508688281198E-2</v>
      </c>
      <c r="AO12" s="17"/>
      <c r="AP12" s="17">
        <v>8.7111210602864309E-3</v>
      </c>
      <c r="AQ12" s="17">
        <v>1.8003251121602799E-2</v>
      </c>
      <c r="AR12" s="17">
        <v>2.9040090095903599E-2</v>
      </c>
    </row>
    <row r="13" spans="2:44" x14ac:dyDescent="0.5">
      <c r="B13" s="18" t="s">
        <v>86</v>
      </c>
      <c r="C13" s="17">
        <v>1.5044881554969801E-2</v>
      </c>
      <c r="D13" s="17">
        <v>1.5817574630438501E-2</v>
      </c>
      <c r="E13" s="17">
        <v>1.43487983289496E-2</v>
      </c>
      <c r="F13" s="17"/>
      <c r="G13" s="17">
        <v>2.1015641446393001E-2</v>
      </c>
      <c r="H13" s="17">
        <v>2.9570133686349699E-3</v>
      </c>
      <c r="I13" s="17">
        <v>1.78388153373117E-2</v>
      </c>
      <c r="J13" s="17">
        <v>1.8187004548432601E-2</v>
      </c>
      <c r="K13" s="17">
        <v>1.02682516940522E-2</v>
      </c>
      <c r="L13" s="17">
        <v>1.9256972014733999E-2</v>
      </c>
      <c r="M13" s="17"/>
      <c r="N13" s="17">
        <v>5.0833269177804896E-3</v>
      </c>
      <c r="O13" s="17">
        <v>1.0399139417268E-2</v>
      </c>
      <c r="P13" s="17">
        <v>1.9542049725353301E-2</v>
      </c>
      <c r="Q13" s="17">
        <v>2.6810323186912999E-2</v>
      </c>
      <c r="R13" s="17"/>
      <c r="S13" s="17">
        <v>6.7690645095714796E-3</v>
      </c>
      <c r="T13" s="17">
        <v>1.21438402188588E-2</v>
      </c>
      <c r="U13" s="17">
        <v>0</v>
      </c>
      <c r="V13" s="17">
        <v>3.0288076121035901E-2</v>
      </c>
      <c r="W13" s="17">
        <v>1.9356001667231199E-2</v>
      </c>
      <c r="X13" s="17">
        <v>2.0645549145074101E-2</v>
      </c>
      <c r="Y13" s="17">
        <v>2.96030504552206E-2</v>
      </c>
      <c r="Z13" s="17">
        <v>1.17629002252827E-2</v>
      </c>
      <c r="AA13" s="17">
        <v>1.84595034280787E-2</v>
      </c>
      <c r="AB13" s="17">
        <v>6.5849308519089801E-3</v>
      </c>
      <c r="AC13" s="17">
        <v>9.6405119724746208E-3</v>
      </c>
      <c r="AD13" s="17">
        <v>2.1250694307513598E-2</v>
      </c>
      <c r="AE13" s="17"/>
      <c r="AF13" s="17">
        <v>1.36227536038369E-2</v>
      </c>
      <c r="AG13" s="17">
        <v>7.04440944415237E-3</v>
      </c>
      <c r="AH13" s="17">
        <v>3.6244706376209801E-2</v>
      </c>
      <c r="AI13" s="17"/>
      <c r="AJ13" s="17">
        <v>1.25165328608657E-2</v>
      </c>
      <c r="AK13" s="17">
        <v>9.3957062442777406E-3</v>
      </c>
      <c r="AL13" s="17">
        <v>0</v>
      </c>
      <c r="AM13" s="17">
        <v>2.46365555144934E-2</v>
      </c>
      <c r="AN13" s="17">
        <v>2.9950274122571698E-2</v>
      </c>
      <c r="AO13" s="17"/>
      <c r="AP13" s="17">
        <v>2.2442042304881798E-3</v>
      </c>
      <c r="AQ13" s="17">
        <v>9.7265188481155795E-3</v>
      </c>
      <c r="AR13" s="17">
        <v>0</v>
      </c>
    </row>
    <row r="14" spans="2:44" x14ac:dyDescent="0.5">
      <c r="B14" s="18" t="s">
        <v>87</v>
      </c>
      <c r="C14" s="17">
        <v>7.4071368753118094E-2</v>
      </c>
      <c r="D14" s="17">
        <v>5.0504135493847198E-2</v>
      </c>
      <c r="E14" s="17">
        <v>9.6449059221413294E-2</v>
      </c>
      <c r="F14" s="17"/>
      <c r="G14" s="17">
        <v>6.12535981199046E-2</v>
      </c>
      <c r="H14" s="17">
        <v>4.9782622412417099E-2</v>
      </c>
      <c r="I14" s="17">
        <v>8.0713307963470607E-2</v>
      </c>
      <c r="J14" s="17">
        <v>7.7831384269367296E-2</v>
      </c>
      <c r="K14" s="17">
        <v>7.7001330696223003E-2</v>
      </c>
      <c r="L14" s="17">
        <v>9.1866609672024702E-2</v>
      </c>
      <c r="M14" s="17"/>
      <c r="N14" s="17">
        <v>5.9115132693139699E-2</v>
      </c>
      <c r="O14" s="17">
        <v>6.6092606718158697E-2</v>
      </c>
      <c r="P14" s="17">
        <v>6.6625899084609405E-2</v>
      </c>
      <c r="Q14" s="17">
        <v>0.105764688391116</v>
      </c>
      <c r="R14" s="17"/>
      <c r="S14" s="17">
        <v>5.49918569496433E-2</v>
      </c>
      <c r="T14" s="17">
        <v>7.8283875450776697E-2</v>
      </c>
      <c r="U14" s="17">
        <v>0.107446770198958</v>
      </c>
      <c r="V14" s="17">
        <v>8.7096141723705001E-2</v>
      </c>
      <c r="W14" s="17">
        <v>5.5253182679866002E-2</v>
      </c>
      <c r="X14" s="17">
        <v>6.5582910381356899E-2</v>
      </c>
      <c r="Y14" s="17">
        <v>8.4295203202604696E-2</v>
      </c>
      <c r="Z14" s="17">
        <v>2.3492937690660999E-2</v>
      </c>
      <c r="AA14" s="17">
        <v>7.4881384114283495E-2</v>
      </c>
      <c r="AB14" s="17">
        <v>7.4936395949293202E-2</v>
      </c>
      <c r="AC14" s="17">
        <v>9.0302265142625598E-2</v>
      </c>
      <c r="AD14" s="17">
        <v>9.3433921674629702E-2</v>
      </c>
      <c r="AE14" s="17"/>
      <c r="AF14" s="17">
        <v>7.2785258630140695E-2</v>
      </c>
      <c r="AG14" s="17">
        <v>5.3148380497608103E-2</v>
      </c>
      <c r="AH14" s="17">
        <v>0.121263109643259</v>
      </c>
      <c r="AI14" s="17"/>
      <c r="AJ14" s="17">
        <v>6.0962595111788698E-2</v>
      </c>
      <c r="AK14" s="17">
        <v>5.2788913536556903E-2</v>
      </c>
      <c r="AL14" s="17">
        <v>4.80303615443241E-2</v>
      </c>
      <c r="AM14" s="17">
        <v>0.11761731336236</v>
      </c>
      <c r="AN14" s="17">
        <v>0.14866497984778099</v>
      </c>
      <c r="AO14" s="17"/>
      <c r="AP14" s="17">
        <v>5.0356887447363698E-2</v>
      </c>
      <c r="AQ14" s="17">
        <v>4.0319449230518903E-2</v>
      </c>
      <c r="AR14" s="17">
        <v>7.5264550452489101E-2</v>
      </c>
    </row>
    <row r="15" spans="2:44" x14ac:dyDescent="0.5">
      <c r="B15" s="18" t="s">
        <v>88</v>
      </c>
      <c r="C15" s="21">
        <v>0.63249333163024002</v>
      </c>
      <c r="D15" s="21">
        <v>0.69870579482578399</v>
      </c>
      <c r="E15" s="21">
        <v>0.567287477488436</v>
      </c>
      <c r="F15" s="21"/>
      <c r="G15" s="21">
        <v>0.66777616292661302</v>
      </c>
      <c r="H15" s="21">
        <v>0.71676370573999604</v>
      </c>
      <c r="I15" s="21">
        <v>0.67192388405208603</v>
      </c>
      <c r="J15" s="21">
        <v>0.60834045015877802</v>
      </c>
      <c r="K15" s="21">
        <v>0.54631068584125597</v>
      </c>
      <c r="L15" s="21">
        <v>0.58617007254061104</v>
      </c>
      <c r="M15" s="21"/>
      <c r="N15" s="21">
        <v>0.71999878595875999</v>
      </c>
      <c r="O15" s="21">
        <v>0.66506449796328204</v>
      </c>
      <c r="P15" s="21">
        <v>0.58784166123581005</v>
      </c>
      <c r="Q15" s="21">
        <v>0.54194729462886404</v>
      </c>
      <c r="R15" s="21"/>
      <c r="S15" s="21">
        <v>0.68718725134570402</v>
      </c>
      <c r="T15" s="21">
        <v>0.61868310540513805</v>
      </c>
      <c r="U15" s="21">
        <v>0.64876254745214801</v>
      </c>
      <c r="V15" s="21">
        <v>0.57646878458593998</v>
      </c>
      <c r="W15" s="21">
        <v>0.65696165060252598</v>
      </c>
      <c r="X15" s="21">
        <v>0.65696964908080002</v>
      </c>
      <c r="Y15" s="21">
        <v>0.59170886825413005</v>
      </c>
      <c r="Z15" s="21">
        <v>0.64132147759094105</v>
      </c>
      <c r="AA15" s="21">
        <v>0.62818580614973696</v>
      </c>
      <c r="AB15" s="21">
        <v>0.59431817672814702</v>
      </c>
      <c r="AC15" s="21">
        <v>0.64594090401305404</v>
      </c>
      <c r="AD15" s="21">
        <v>0.63572007265325303</v>
      </c>
      <c r="AE15" s="21"/>
      <c r="AF15" s="21">
        <v>0.59587946869174502</v>
      </c>
      <c r="AG15" s="21">
        <v>0.69924362975970999</v>
      </c>
      <c r="AH15" s="21">
        <v>0.56594322805763897</v>
      </c>
      <c r="AI15" s="21"/>
      <c r="AJ15" s="21">
        <v>0.63105758115600397</v>
      </c>
      <c r="AK15" s="21">
        <v>0.70958130331536995</v>
      </c>
      <c r="AL15" s="21">
        <v>0.688181955564236</v>
      </c>
      <c r="AM15" s="21">
        <v>0.58142450897543096</v>
      </c>
      <c r="AN15" s="21">
        <v>0.50925587895299596</v>
      </c>
      <c r="AO15" s="21"/>
      <c r="AP15" s="21">
        <v>0.68240271627947202</v>
      </c>
      <c r="AQ15" s="21">
        <v>0.72217523316732402</v>
      </c>
      <c r="AR15" s="21">
        <v>0.64291892814507701</v>
      </c>
    </row>
    <row r="16" spans="2:44" x14ac:dyDescent="0.5">
      <c r="B16" s="18" t="s">
        <v>89</v>
      </c>
      <c r="C16" s="21">
        <v>3.8818368468185503E-2</v>
      </c>
      <c r="D16" s="21">
        <v>3.86825080293361E-2</v>
      </c>
      <c r="E16" s="21">
        <v>3.9103513709424102E-2</v>
      </c>
      <c r="F16" s="21"/>
      <c r="G16" s="21">
        <v>7.2258990149626404E-2</v>
      </c>
      <c r="H16" s="21">
        <v>2.6595751159864001E-2</v>
      </c>
      <c r="I16" s="21">
        <v>3.8349759720481297E-2</v>
      </c>
      <c r="J16" s="21">
        <v>5.0427022965511402E-2</v>
      </c>
      <c r="K16" s="21">
        <v>2.0036260046750399E-2</v>
      </c>
      <c r="L16" s="21">
        <v>3.00317018062282E-2</v>
      </c>
      <c r="M16" s="21"/>
      <c r="N16" s="21">
        <v>1.96796665888926E-2</v>
      </c>
      <c r="O16" s="21">
        <v>3.6196322741799999E-2</v>
      </c>
      <c r="P16" s="21">
        <v>5.58899983362936E-2</v>
      </c>
      <c r="Q16" s="21">
        <v>4.7559899656185303E-2</v>
      </c>
      <c r="R16" s="21"/>
      <c r="S16" s="21">
        <v>4.6859391922233699E-2</v>
      </c>
      <c r="T16" s="21">
        <v>2.7990123603885E-2</v>
      </c>
      <c r="U16" s="21">
        <v>5.6914113288220802E-3</v>
      </c>
      <c r="V16" s="21">
        <v>4.69357043769143E-2</v>
      </c>
      <c r="W16" s="21">
        <v>4.5202733706873797E-2</v>
      </c>
      <c r="X16" s="21">
        <v>5.1009647744122498E-2</v>
      </c>
      <c r="Y16" s="21">
        <v>6.1169224630240097E-2</v>
      </c>
      <c r="Z16" s="21">
        <v>4.9497199148558602E-2</v>
      </c>
      <c r="AA16" s="21">
        <v>3.2245082242809801E-2</v>
      </c>
      <c r="AB16" s="21">
        <v>2.8431404129801701E-2</v>
      </c>
      <c r="AC16" s="21">
        <v>2.8660634780094799E-2</v>
      </c>
      <c r="AD16" s="21">
        <v>5.92022413829272E-2</v>
      </c>
      <c r="AE16" s="21"/>
      <c r="AF16" s="21">
        <v>3.6243617738681802E-2</v>
      </c>
      <c r="AG16" s="21">
        <v>2.4888306556154701E-2</v>
      </c>
      <c r="AH16" s="21">
        <v>7.4346344373451598E-2</v>
      </c>
      <c r="AI16" s="21"/>
      <c r="AJ16" s="21">
        <v>3.0365077753672001E-2</v>
      </c>
      <c r="AK16" s="21">
        <v>3.5776922326984199E-2</v>
      </c>
      <c r="AL16" s="21">
        <v>0</v>
      </c>
      <c r="AM16" s="21">
        <v>0.11264147995634401</v>
      </c>
      <c r="AN16" s="21">
        <v>6.96437828108529E-2</v>
      </c>
      <c r="AO16" s="21"/>
      <c r="AP16" s="21">
        <v>1.0955325290774601E-2</v>
      </c>
      <c r="AQ16" s="21">
        <v>2.7729769969718401E-2</v>
      </c>
      <c r="AR16" s="21">
        <v>2.9040090095903599E-2</v>
      </c>
    </row>
    <row r="17" spans="2:44" x14ac:dyDescent="0.5">
      <c r="B17" s="18" t="s">
        <v>90</v>
      </c>
      <c r="C17" s="22">
        <v>0.59367496316205404</v>
      </c>
      <c r="D17" s="22">
        <v>0.66002328679644795</v>
      </c>
      <c r="E17" s="22">
        <v>0.528183963779012</v>
      </c>
      <c r="F17" s="22"/>
      <c r="G17" s="22">
        <v>0.59551717277698701</v>
      </c>
      <c r="H17" s="22">
        <v>0.69016795458013203</v>
      </c>
      <c r="I17" s="22">
        <v>0.63357412433160498</v>
      </c>
      <c r="J17" s="22">
        <v>0.55791342719326598</v>
      </c>
      <c r="K17" s="22">
        <v>0.52627442579450501</v>
      </c>
      <c r="L17" s="22">
        <v>0.55613837073438299</v>
      </c>
      <c r="M17" s="22"/>
      <c r="N17" s="22">
        <v>0.70031911936986702</v>
      </c>
      <c r="O17" s="22">
        <v>0.62886817522148197</v>
      </c>
      <c r="P17" s="22">
        <v>0.53195166289951601</v>
      </c>
      <c r="Q17" s="22">
        <v>0.49438739497267797</v>
      </c>
      <c r="R17" s="22"/>
      <c r="S17" s="22">
        <v>0.64032785942347104</v>
      </c>
      <c r="T17" s="22">
        <v>0.59069298180125296</v>
      </c>
      <c r="U17" s="22">
        <v>0.643071136123326</v>
      </c>
      <c r="V17" s="22">
        <v>0.52953308020902501</v>
      </c>
      <c r="W17" s="22">
        <v>0.61175891689565298</v>
      </c>
      <c r="X17" s="22">
        <v>0.60596000133667705</v>
      </c>
      <c r="Y17" s="22">
        <v>0.53053964362388994</v>
      </c>
      <c r="Z17" s="22">
        <v>0.59182427844238195</v>
      </c>
      <c r="AA17" s="22">
        <v>0.59594072390692698</v>
      </c>
      <c r="AB17" s="22">
        <v>0.56588677259834597</v>
      </c>
      <c r="AC17" s="22">
        <v>0.61728026923295898</v>
      </c>
      <c r="AD17" s="22">
        <v>0.57651783127032596</v>
      </c>
      <c r="AE17" s="22"/>
      <c r="AF17" s="22">
        <v>0.55963585095306401</v>
      </c>
      <c r="AG17" s="22">
        <v>0.67435532320355496</v>
      </c>
      <c r="AH17" s="22">
        <v>0.49159688368418702</v>
      </c>
      <c r="AI17" s="22"/>
      <c r="AJ17" s="22">
        <v>0.60069250340233205</v>
      </c>
      <c r="AK17" s="22">
        <v>0.67380438098838602</v>
      </c>
      <c r="AL17" s="22">
        <v>0.688181955564236</v>
      </c>
      <c r="AM17" s="22">
        <v>0.46878302901908703</v>
      </c>
      <c r="AN17" s="22">
        <v>0.43961209614214303</v>
      </c>
      <c r="AO17" s="22"/>
      <c r="AP17" s="22">
        <v>0.67144739098869699</v>
      </c>
      <c r="AQ17" s="22">
        <v>0.69444546319760503</v>
      </c>
      <c r="AR17" s="22">
        <v>0.61387883804917398</v>
      </c>
    </row>
    <row r="18" spans="2:44" x14ac:dyDescent="0.5">
      <c r="B18" s="16"/>
    </row>
    <row r="19" spans="2:44" x14ac:dyDescent="0.5">
      <c r="B19" t="s">
        <v>76</v>
      </c>
    </row>
    <row r="20" spans="2:44" x14ac:dyDescent="0.5">
      <c r="B20" t="s">
        <v>77</v>
      </c>
    </row>
    <row r="22" spans="2:44" x14ac:dyDescent="0.5">
      <c r="B22" s="8" t="str">
        <f>HYPERLINK("#'Contents'!A1", "Return to Contents")</f>
        <v>Return to Contents</v>
      </c>
    </row>
  </sheetData>
  <mergeCells count="8">
    <mergeCell ref="AJ5:AN5"/>
    <mergeCell ref="AP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B2:K22"/>
  <sheetViews>
    <sheetView showGridLines="0" workbookViewId="0">
      <pane xSplit="2" topLeftCell="C1" activePane="topRight" state="frozen"/>
      <selection pane="topRight"/>
    </sheetView>
  </sheetViews>
  <sheetFormatPr defaultColWidth="10.8203125" defaultRowHeight="14.35" x14ac:dyDescent="0.5"/>
  <cols>
    <col min="2" max="2" width="25.703125" customWidth="1"/>
    <col min="3" max="11" width="20.703125" customWidth="1"/>
  </cols>
  <sheetData>
    <row r="2" spans="2:11" ht="40" customHeight="1" x14ac:dyDescent="0.5">
      <c r="D2" s="30" t="s">
        <v>404</v>
      </c>
      <c r="E2" s="26"/>
      <c r="F2" s="26"/>
      <c r="G2" s="26"/>
      <c r="H2" s="26"/>
      <c r="I2" s="26"/>
      <c r="J2" s="26"/>
      <c r="K2" s="26"/>
    </row>
    <row r="6" spans="2:11" ht="50" customHeight="1" x14ac:dyDescent="0.5">
      <c r="B6" s="20" t="s">
        <v>14</v>
      </c>
      <c r="C6" s="20" t="s">
        <v>396</v>
      </c>
      <c r="D6" s="20" t="s">
        <v>397</v>
      </c>
      <c r="E6" s="20" t="s">
        <v>398</v>
      </c>
      <c r="F6" s="20" t="s">
        <v>399</v>
      </c>
      <c r="G6" s="20" t="s">
        <v>400</v>
      </c>
      <c r="H6" s="20" t="s">
        <v>401</v>
      </c>
      <c r="I6" s="20" t="s">
        <v>402</v>
      </c>
      <c r="J6" s="20" t="s">
        <v>403</v>
      </c>
    </row>
    <row r="7" spans="2:11" x14ac:dyDescent="0.5">
      <c r="B7" s="18" t="s">
        <v>284</v>
      </c>
      <c r="C7" s="17">
        <v>0.25961271205712899</v>
      </c>
      <c r="D7" s="17">
        <v>0.28516700672849199</v>
      </c>
      <c r="E7" s="17">
        <v>0.20196238379693801</v>
      </c>
      <c r="F7" s="17">
        <v>0.23252295674691001</v>
      </c>
      <c r="G7" s="17">
        <v>0.23412137704566499</v>
      </c>
      <c r="H7" s="17">
        <v>0.21641023063133399</v>
      </c>
      <c r="I7" s="17">
        <v>0.21826657745259001</v>
      </c>
      <c r="J7" s="17">
        <v>0.17980411184932801</v>
      </c>
    </row>
    <row r="8" spans="2:11" x14ac:dyDescent="0.5">
      <c r="B8" s="18" t="s">
        <v>285</v>
      </c>
      <c r="C8" s="17">
        <v>0.49236378550583199</v>
      </c>
      <c r="D8" s="17">
        <v>0.470669115751501</v>
      </c>
      <c r="E8" s="17">
        <v>0.505618413725199</v>
      </c>
      <c r="F8" s="17">
        <v>0.48260384682297103</v>
      </c>
      <c r="G8" s="17">
        <v>0.48800866690532702</v>
      </c>
      <c r="H8" s="17">
        <v>0.47126749958507902</v>
      </c>
      <c r="I8" s="17">
        <v>0.47992328703579501</v>
      </c>
      <c r="J8" s="17">
        <v>0.45546276533953201</v>
      </c>
    </row>
    <row r="9" spans="2:11" x14ac:dyDescent="0.5">
      <c r="B9" s="18" t="s">
        <v>286</v>
      </c>
      <c r="C9" s="17">
        <v>0.16878897429335901</v>
      </c>
      <c r="D9" s="17">
        <v>0.177736877196188</v>
      </c>
      <c r="E9" s="17">
        <v>0.21183881972152499</v>
      </c>
      <c r="F9" s="17">
        <v>0.19348982724323399</v>
      </c>
      <c r="G9" s="17">
        <v>0.20059923885601499</v>
      </c>
      <c r="H9" s="17">
        <v>0.22422383258578199</v>
      </c>
      <c r="I9" s="17">
        <v>0.213345904409699</v>
      </c>
      <c r="J9" s="17">
        <v>0.24713866280331601</v>
      </c>
    </row>
    <row r="10" spans="2:11" x14ac:dyDescent="0.5">
      <c r="B10" s="18" t="s">
        <v>287</v>
      </c>
      <c r="C10" s="17">
        <v>1.44625685220722E-2</v>
      </c>
      <c r="D10" s="17">
        <v>1.5319554661907001E-2</v>
      </c>
      <c r="E10" s="17">
        <v>1.5968237095706401E-2</v>
      </c>
      <c r="F10" s="17">
        <v>1.9492058270101201E-2</v>
      </c>
      <c r="G10" s="17">
        <v>2.2811977373909099E-2</v>
      </c>
      <c r="H10" s="17">
        <v>2.0940390762991701E-2</v>
      </c>
      <c r="I10" s="17">
        <v>2.2082784472936798E-2</v>
      </c>
      <c r="J10" s="17">
        <v>3.7236502480698201E-2</v>
      </c>
    </row>
    <row r="11" spans="2:11" x14ac:dyDescent="0.5">
      <c r="B11" s="18" t="s">
        <v>288</v>
      </c>
      <c r="C11" s="17">
        <v>1.01734687579427E-2</v>
      </c>
      <c r="D11" s="17">
        <v>9.6163110305135507E-3</v>
      </c>
      <c r="E11" s="17">
        <v>1.0674194966821701E-2</v>
      </c>
      <c r="F11" s="17">
        <v>9.3084263144893493E-3</v>
      </c>
      <c r="G11" s="17">
        <v>8.7470525414645693E-3</v>
      </c>
      <c r="H11" s="17">
        <v>1.20966976407958E-2</v>
      </c>
      <c r="I11" s="17">
        <v>1.2246451770624601E-2</v>
      </c>
      <c r="J11" s="17">
        <v>2.0629633634703201E-2</v>
      </c>
    </row>
    <row r="12" spans="2:11" x14ac:dyDescent="0.5">
      <c r="B12" s="18" t="s">
        <v>87</v>
      </c>
      <c r="C12" s="17">
        <v>5.4598490863664299E-2</v>
      </c>
      <c r="D12" s="17">
        <v>4.1491134631398897E-2</v>
      </c>
      <c r="E12" s="17">
        <v>5.39379506938093E-2</v>
      </c>
      <c r="F12" s="17">
        <v>6.2582884602294095E-2</v>
      </c>
      <c r="G12" s="17">
        <v>4.5711687277618998E-2</v>
      </c>
      <c r="H12" s="17">
        <v>5.5061348794018201E-2</v>
      </c>
      <c r="I12" s="17">
        <v>5.4134994858354102E-2</v>
      </c>
      <c r="J12" s="17">
        <v>5.9728323892422497E-2</v>
      </c>
    </row>
    <row r="13" spans="2:11" x14ac:dyDescent="0.5">
      <c r="B13" s="23" t="s">
        <v>289</v>
      </c>
      <c r="C13" s="21">
        <v>0.75197649756296203</v>
      </c>
      <c r="D13" s="21">
        <v>0.75583612247999199</v>
      </c>
      <c r="E13" s="21">
        <v>0.70758079752213798</v>
      </c>
      <c r="F13" s="21">
        <v>0.71512680356988101</v>
      </c>
      <c r="G13" s="21">
        <v>0.72213004395099201</v>
      </c>
      <c r="H13" s="21">
        <v>0.68767773021641299</v>
      </c>
      <c r="I13" s="21">
        <v>0.69818986448838505</v>
      </c>
      <c r="J13" s="21">
        <v>0.63526687718885999</v>
      </c>
    </row>
    <row r="14" spans="2:11" x14ac:dyDescent="0.5">
      <c r="B14" s="23" t="s">
        <v>290</v>
      </c>
      <c r="C14" s="21">
        <v>2.46360372800149E-2</v>
      </c>
      <c r="D14" s="21">
        <v>2.4935865692420602E-2</v>
      </c>
      <c r="E14" s="21">
        <v>2.6642432062528001E-2</v>
      </c>
      <c r="F14" s="21">
        <v>2.8800484584590499E-2</v>
      </c>
      <c r="G14" s="21">
        <v>3.1559029915373703E-2</v>
      </c>
      <c r="H14" s="21">
        <v>3.3037088403787503E-2</v>
      </c>
      <c r="I14" s="21">
        <v>3.4329236243561399E-2</v>
      </c>
      <c r="J14" s="21">
        <v>5.7866136115401402E-2</v>
      </c>
    </row>
    <row r="15" spans="2:11" x14ac:dyDescent="0.5">
      <c r="B15" s="23" t="s">
        <v>90</v>
      </c>
      <c r="C15" s="22">
        <v>2.46360372800149E-2</v>
      </c>
      <c r="D15" s="22">
        <v>0.73090025678757198</v>
      </c>
      <c r="E15" s="22">
        <v>0.68093836545960995</v>
      </c>
      <c r="F15" s="22">
        <v>0.68632631898529095</v>
      </c>
      <c r="G15" s="22">
        <v>0.69057101403561805</v>
      </c>
      <c r="H15" s="22">
        <v>0.65464064181262505</v>
      </c>
      <c r="I15" s="22">
        <v>0.66386062824482395</v>
      </c>
      <c r="J15" s="22">
        <v>0.57740074107345896</v>
      </c>
    </row>
    <row r="16" spans="2:11" x14ac:dyDescent="0.5">
      <c r="B16" s="16"/>
      <c r="C16" s="16"/>
      <c r="D16" s="16"/>
      <c r="E16" s="16"/>
      <c r="F16" s="16"/>
      <c r="G16" s="16"/>
      <c r="H16" s="16"/>
      <c r="I16" s="16"/>
      <c r="J16" s="16"/>
    </row>
    <row r="17" spans="2:2" x14ac:dyDescent="0.5">
      <c r="B17" t="s">
        <v>76</v>
      </c>
    </row>
    <row r="18" spans="2:2" x14ac:dyDescent="0.5">
      <c r="B18" t="s">
        <v>77</v>
      </c>
    </row>
    <row r="22" spans="2:2" x14ac:dyDescent="0.5">
      <c r="B22" s="8" t="str">
        <f>HYPERLINK("#'Contents'!A1", "Return to Contents")</f>
        <v>Return to Contents</v>
      </c>
    </row>
  </sheetData>
  <mergeCells count="1">
    <mergeCell ref="D2:K2"/>
  </mergeCells>
  <pageMargins left="0.7" right="0.7" top="0.75" bottom="0.75" header="0.3" footer="0.3"/>
  <pageSetup paperSize="9" orientation="portrait" horizontalDpi="300" verticalDpi="300"/>
  <drawing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B2:AR22"/>
  <sheetViews>
    <sheetView showGridLines="0" workbookViewId="0">
      <pane xSplit="2" topLeftCell="C1" activePane="topRight" state="frozen"/>
      <selection pane="topRight"/>
    </sheetView>
  </sheetViews>
  <sheetFormatPr defaultColWidth="10.8203125" defaultRowHeight="14.35" x14ac:dyDescent="0.5"/>
  <cols>
    <col min="2" max="2" width="25.703125" customWidth="1"/>
    <col min="3" max="5" width="10.703125" customWidth="1"/>
    <col min="6" max="6" width="2.17578125" customWidth="1"/>
    <col min="7" max="12" width="10.703125" customWidth="1"/>
    <col min="13" max="13" width="2.17578125" customWidth="1"/>
    <col min="14" max="17" width="10.703125" customWidth="1"/>
    <col min="18" max="18" width="2.17578125" customWidth="1"/>
    <col min="19" max="30" width="10.703125" customWidth="1"/>
    <col min="31" max="31" width="2.17578125" customWidth="1"/>
    <col min="32" max="34" width="10.703125" customWidth="1"/>
    <col min="35" max="35" width="2.17578125" customWidth="1"/>
    <col min="36" max="40" width="10.703125" customWidth="1"/>
    <col min="41" max="41" width="2.17578125" customWidth="1"/>
    <col min="42" max="44" width="10.703125" customWidth="1"/>
    <col min="45" max="45" width="2.17578125" customWidth="1"/>
  </cols>
  <sheetData>
    <row r="2" spans="2:44" ht="40" customHeight="1" x14ac:dyDescent="0.5">
      <c r="D2" s="30" t="s">
        <v>405</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row>
    <row r="5" spans="2:44" ht="30" customHeight="1" x14ac:dyDescent="0.5">
      <c r="B5" s="15"/>
      <c r="C5" s="15"/>
      <c r="D5" s="29" t="s">
        <v>50</v>
      </c>
      <c r="E5" s="29"/>
      <c r="F5" s="15"/>
      <c r="G5" s="29" t="s">
        <v>51</v>
      </c>
      <c r="H5" s="29"/>
      <c r="I5" s="29"/>
      <c r="J5" s="29"/>
      <c r="K5" s="29"/>
      <c r="L5" s="29"/>
      <c r="M5" s="15"/>
      <c r="N5" s="29" t="s">
        <v>52</v>
      </c>
      <c r="O5" s="29"/>
      <c r="P5" s="29"/>
      <c r="Q5" s="29"/>
      <c r="R5" s="15"/>
      <c r="S5" s="29" t="s">
        <v>53</v>
      </c>
      <c r="T5" s="29"/>
      <c r="U5" s="29"/>
      <c r="V5" s="29"/>
      <c r="W5" s="29"/>
      <c r="X5" s="29"/>
      <c r="Y5" s="29"/>
      <c r="Z5" s="29"/>
      <c r="AA5" s="29"/>
      <c r="AB5" s="29"/>
      <c r="AC5" s="29"/>
      <c r="AD5" s="29"/>
      <c r="AE5" s="15"/>
      <c r="AF5" s="29" t="s">
        <v>54</v>
      </c>
      <c r="AG5" s="29"/>
      <c r="AH5" s="29"/>
      <c r="AI5" s="15"/>
      <c r="AJ5" s="29" t="s">
        <v>55</v>
      </c>
      <c r="AK5" s="29"/>
      <c r="AL5" s="29"/>
      <c r="AM5" s="29"/>
      <c r="AN5" s="29"/>
      <c r="AO5" s="15"/>
      <c r="AP5" s="29" t="s">
        <v>56</v>
      </c>
      <c r="AQ5" s="29"/>
      <c r="AR5" s="29"/>
    </row>
    <row r="6" spans="2:44" ht="43" x14ac:dyDescent="0.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row>
    <row r="7" spans="2:44" ht="30" customHeight="1" x14ac:dyDescent="0.5">
      <c r="B7" s="10" t="s">
        <v>18</v>
      </c>
      <c r="C7" s="10">
        <v>2011</v>
      </c>
      <c r="D7" s="10">
        <v>973</v>
      </c>
      <c r="E7" s="10">
        <v>1034</v>
      </c>
      <c r="F7" s="10"/>
      <c r="G7" s="10">
        <v>293</v>
      </c>
      <c r="H7" s="10">
        <v>293</v>
      </c>
      <c r="I7" s="10">
        <v>331</v>
      </c>
      <c r="J7" s="10">
        <v>331</v>
      </c>
      <c r="K7" s="10">
        <v>305</v>
      </c>
      <c r="L7" s="10">
        <v>458</v>
      </c>
      <c r="M7" s="10"/>
      <c r="N7" s="10">
        <v>545</v>
      </c>
      <c r="O7" s="10">
        <v>548</v>
      </c>
      <c r="P7" s="10">
        <v>415</v>
      </c>
      <c r="Q7" s="10">
        <v>498</v>
      </c>
      <c r="R7" s="10"/>
      <c r="S7" s="10">
        <v>288</v>
      </c>
      <c r="T7" s="10">
        <v>268</v>
      </c>
      <c r="U7" s="10">
        <v>162</v>
      </c>
      <c r="V7" s="10">
        <v>184</v>
      </c>
      <c r="W7" s="10">
        <v>142</v>
      </c>
      <c r="X7" s="10">
        <v>193</v>
      </c>
      <c r="Y7" s="10">
        <v>161</v>
      </c>
      <c r="Z7" s="10">
        <v>83</v>
      </c>
      <c r="AA7" s="10">
        <v>227</v>
      </c>
      <c r="AB7" s="10">
        <v>144</v>
      </c>
      <c r="AC7" s="10">
        <v>107</v>
      </c>
      <c r="AD7" s="10">
        <v>52</v>
      </c>
      <c r="AE7" s="10"/>
      <c r="AF7" s="10">
        <v>728</v>
      </c>
      <c r="AG7" s="10">
        <v>785</v>
      </c>
      <c r="AH7" s="10">
        <v>299</v>
      </c>
      <c r="AI7" s="10"/>
      <c r="AJ7" s="10">
        <v>692</v>
      </c>
      <c r="AK7" s="10">
        <v>539</v>
      </c>
      <c r="AL7" s="10">
        <v>143</v>
      </c>
      <c r="AM7" s="10">
        <v>38</v>
      </c>
      <c r="AN7" s="10">
        <v>294</v>
      </c>
      <c r="AO7" s="10"/>
      <c r="AP7" s="10">
        <v>390</v>
      </c>
      <c r="AQ7" s="10">
        <v>732</v>
      </c>
      <c r="AR7" s="10">
        <v>133</v>
      </c>
    </row>
    <row r="8" spans="2:44" ht="30" customHeight="1" x14ac:dyDescent="0.5">
      <c r="B8" s="11" t="s">
        <v>19</v>
      </c>
      <c r="C8" s="11">
        <v>2011</v>
      </c>
      <c r="D8" s="11">
        <v>992</v>
      </c>
      <c r="E8" s="11">
        <v>1015</v>
      </c>
      <c r="F8" s="11"/>
      <c r="G8" s="11">
        <v>280</v>
      </c>
      <c r="H8" s="11">
        <v>341</v>
      </c>
      <c r="I8" s="11">
        <v>343</v>
      </c>
      <c r="J8" s="11">
        <v>343</v>
      </c>
      <c r="K8" s="11">
        <v>283</v>
      </c>
      <c r="L8" s="11">
        <v>420</v>
      </c>
      <c r="M8" s="11"/>
      <c r="N8" s="11">
        <v>541</v>
      </c>
      <c r="O8" s="11">
        <v>522</v>
      </c>
      <c r="P8" s="11">
        <v>441</v>
      </c>
      <c r="Q8" s="11">
        <v>502</v>
      </c>
      <c r="R8" s="11"/>
      <c r="S8" s="11">
        <v>282</v>
      </c>
      <c r="T8" s="11">
        <v>261</v>
      </c>
      <c r="U8" s="11">
        <v>161</v>
      </c>
      <c r="V8" s="11">
        <v>181</v>
      </c>
      <c r="W8" s="11">
        <v>141</v>
      </c>
      <c r="X8" s="11">
        <v>181</v>
      </c>
      <c r="Y8" s="11">
        <v>161</v>
      </c>
      <c r="Z8" s="11">
        <v>80</v>
      </c>
      <c r="AA8" s="11">
        <v>221</v>
      </c>
      <c r="AB8" s="11">
        <v>181</v>
      </c>
      <c r="AC8" s="11">
        <v>101</v>
      </c>
      <c r="AD8" s="11">
        <v>60</v>
      </c>
      <c r="AE8" s="11"/>
      <c r="AF8" s="11">
        <v>714</v>
      </c>
      <c r="AG8" s="11">
        <v>797</v>
      </c>
      <c r="AH8" s="11">
        <v>308</v>
      </c>
      <c r="AI8" s="11"/>
      <c r="AJ8" s="11">
        <v>674</v>
      </c>
      <c r="AK8" s="11">
        <v>545</v>
      </c>
      <c r="AL8" s="11">
        <v>138</v>
      </c>
      <c r="AM8" s="11">
        <v>36</v>
      </c>
      <c r="AN8" s="11">
        <v>298</v>
      </c>
      <c r="AO8" s="11"/>
      <c r="AP8" s="11">
        <v>383</v>
      </c>
      <c r="AQ8" s="11">
        <v>736</v>
      </c>
      <c r="AR8" s="11">
        <v>130</v>
      </c>
    </row>
    <row r="9" spans="2:44" x14ac:dyDescent="0.5">
      <c r="B9" s="18" t="s">
        <v>284</v>
      </c>
      <c r="C9" s="17">
        <v>0.17980411184932801</v>
      </c>
      <c r="D9" s="17">
        <v>0.21163762654654</v>
      </c>
      <c r="E9" s="17">
        <v>0.14736279371090699</v>
      </c>
      <c r="F9" s="17"/>
      <c r="G9" s="17">
        <v>0.201391828796673</v>
      </c>
      <c r="H9" s="17">
        <v>0.221482649480129</v>
      </c>
      <c r="I9" s="17">
        <v>0.19315470801200901</v>
      </c>
      <c r="J9" s="17">
        <v>0.15535235626094099</v>
      </c>
      <c r="K9" s="17">
        <v>0.15842986879992799</v>
      </c>
      <c r="L9" s="17">
        <v>0.15504699998277199</v>
      </c>
      <c r="M9" s="17"/>
      <c r="N9" s="17">
        <v>0.20045241136456299</v>
      </c>
      <c r="O9" s="17">
        <v>0.16903211942810101</v>
      </c>
      <c r="P9" s="17">
        <v>0.161391068594153</v>
      </c>
      <c r="Q9" s="17">
        <v>0.18493350861388899</v>
      </c>
      <c r="R9" s="17"/>
      <c r="S9" s="17">
        <v>0.17359618999928</v>
      </c>
      <c r="T9" s="17">
        <v>0.12976639954139599</v>
      </c>
      <c r="U9" s="17">
        <v>0.222320185435294</v>
      </c>
      <c r="V9" s="17">
        <v>0.18687553662456</v>
      </c>
      <c r="W9" s="17">
        <v>0.143955150214786</v>
      </c>
      <c r="X9" s="17">
        <v>0.192747112090532</v>
      </c>
      <c r="Y9" s="17">
        <v>0.24343535222308299</v>
      </c>
      <c r="Z9" s="17">
        <v>0.15175363767389499</v>
      </c>
      <c r="AA9" s="17">
        <v>0.17652250714916701</v>
      </c>
      <c r="AB9" s="17">
        <v>0.20280083367711499</v>
      </c>
      <c r="AC9" s="17">
        <v>0.18503958490679701</v>
      </c>
      <c r="AD9" s="17">
        <v>0.13684821294208699</v>
      </c>
      <c r="AE9" s="17"/>
      <c r="AF9" s="17">
        <v>0.181705103542322</v>
      </c>
      <c r="AG9" s="17">
        <v>0.18868579519763501</v>
      </c>
      <c r="AH9" s="17">
        <v>0.16155605604498699</v>
      </c>
      <c r="AI9" s="17"/>
      <c r="AJ9" s="17">
        <v>0.17937810736628701</v>
      </c>
      <c r="AK9" s="17">
        <v>0.20104408379877101</v>
      </c>
      <c r="AL9" s="17">
        <v>0.17375606128440699</v>
      </c>
      <c r="AM9" s="17">
        <v>0.16943182760063299</v>
      </c>
      <c r="AN9" s="17">
        <v>0.14100696290838199</v>
      </c>
      <c r="AO9" s="17"/>
      <c r="AP9" s="17">
        <v>0.181632429230486</v>
      </c>
      <c r="AQ9" s="17">
        <v>0.202261834693619</v>
      </c>
      <c r="AR9" s="17">
        <v>0.14244291456403499</v>
      </c>
    </row>
    <row r="10" spans="2:44" x14ac:dyDescent="0.5">
      <c r="B10" s="18" t="s">
        <v>285</v>
      </c>
      <c r="C10" s="17">
        <v>0.45546276533953201</v>
      </c>
      <c r="D10" s="17">
        <v>0.45540477843548</v>
      </c>
      <c r="E10" s="17">
        <v>0.45730723603019902</v>
      </c>
      <c r="F10" s="17"/>
      <c r="G10" s="17">
        <v>0.42982806041826399</v>
      </c>
      <c r="H10" s="17">
        <v>0.47344543408193901</v>
      </c>
      <c r="I10" s="17">
        <v>0.437265507053125</v>
      </c>
      <c r="J10" s="17">
        <v>0.46661507504716898</v>
      </c>
      <c r="K10" s="17">
        <v>0.445974413900317</v>
      </c>
      <c r="L10" s="17">
        <v>0.470092026219945</v>
      </c>
      <c r="M10" s="17"/>
      <c r="N10" s="17">
        <v>0.48213465551179302</v>
      </c>
      <c r="O10" s="17">
        <v>0.48958359743079399</v>
      </c>
      <c r="P10" s="17">
        <v>0.48121765819017398</v>
      </c>
      <c r="Q10" s="17">
        <v>0.36897442196601699</v>
      </c>
      <c r="R10" s="17"/>
      <c r="S10" s="17">
        <v>0.47408391894083202</v>
      </c>
      <c r="T10" s="17">
        <v>0.46936965750892901</v>
      </c>
      <c r="U10" s="17">
        <v>0.39878516118821</v>
      </c>
      <c r="V10" s="17">
        <v>0.43096267387909598</v>
      </c>
      <c r="W10" s="17">
        <v>0.52531441649968302</v>
      </c>
      <c r="X10" s="17">
        <v>0.43732077050811802</v>
      </c>
      <c r="Y10" s="17">
        <v>0.38994897542328799</v>
      </c>
      <c r="Z10" s="17">
        <v>0.52409799489596498</v>
      </c>
      <c r="AA10" s="17">
        <v>0.49465698926128099</v>
      </c>
      <c r="AB10" s="17">
        <v>0.38328128820710899</v>
      </c>
      <c r="AC10" s="17">
        <v>0.50937960182530395</v>
      </c>
      <c r="AD10" s="17">
        <v>0.49106134452443201</v>
      </c>
      <c r="AE10" s="17"/>
      <c r="AF10" s="17">
        <v>0.44510403777205199</v>
      </c>
      <c r="AG10" s="17">
        <v>0.49167661234611698</v>
      </c>
      <c r="AH10" s="17">
        <v>0.41249447901133601</v>
      </c>
      <c r="AI10" s="17"/>
      <c r="AJ10" s="17">
        <v>0.44776433616223199</v>
      </c>
      <c r="AK10" s="17">
        <v>0.51505859574688095</v>
      </c>
      <c r="AL10" s="17">
        <v>0.48112800518203902</v>
      </c>
      <c r="AM10" s="17">
        <v>0.47788019763336498</v>
      </c>
      <c r="AN10" s="17">
        <v>0.39141681378142501</v>
      </c>
      <c r="AO10" s="17"/>
      <c r="AP10" s="17">
        <v>0.49108966573540602</v>
      </c>
      <c r="AQ10" s="17">
        <v>0.49860310534531599</v>
      </c>
      <c r="AR10" s="17">
        <v>0.47416043180512202</v>
      </c>
    </row>
    <row r="11" spans="2:44" x14ac:dyDescent="0.5">
      <c r="B11" s="18" t="s">
        <v>286</v>
      </c>
      <c r="C11" s="17">
        <v>0.24713866280331601</v>
      </c>
      <c r="D11" s="17">
        <v>0.22989213326519201</v>
      </c>
      <c r="E11" s="17">
        <v>0.26401987361065599</v>
      </c>
      <c r="F11" s="17"/>
      <c r="G11" s="17">
        <v>0.23751774806610501</v>
      </c>
      <c r="H11" s="17">
        <v>0.216559818675336</v>
      </c>
      <c r="I11" s="17">
        <v>0.23663045041047701</v>
      </c>
      <c r="J11" s="17">
        <v>0.249727799421325</v>
      </c>
      <c r="K11" s="17">
        <v>0.30509097785183098</v>
      </c>
      <c r="L11" s="17">
        <v>0.24577597889444999</v>
      </c>
      <c r="M11" s="17"/>
      <c r="N11" s="17">
        <v>0.220288341380629</v>
      </c>
      <c r="O11" s="17">
        <v>0.23521779985340499</v>
      </c>
      <c r="P11" s="17">
        <v>0.24429876099832001</v>
      </c>
      <c r="Q11" s="17">
        <v>0.28942802006007301</v>
      </c>
      <c r="R11" s="17"/>
      <c r="S11" s="17">
        <v>0.237869941055152</v>
      </c>
      <c r="T11" s="17">
        <v>0.25384862455412899</v>
      </c>
      <c r="U11" s="17">
        <v>0.253934711328619</v>
      </c>
      <c r="V11" s="17">
        <v>0.29163289231978101</v>
      </c>
      <c r="W11" s="17">
        <v>0.245462456213276</v>
      </c>
      <c r="X11" s="17">
        <v>0.24372905529205299</v>
      </c>
      <c r="Y11" s="17">
        <v>0.25052902349290601</v>
      </c>
      <c r="Z11" s="17">
        <v>0.225473225826998</v>
      </c>
      <c r="AA11" s="17">
        <v>0.23203293486173501</v>
      </c>
      <c r="AB11" s="17">
        <v>0.246777176715614</v>
      </c>
      <c r="AC11" s="17">
        <v>0.20499643592682901</v>
      </c>
      <c r="AD11" s="17">
        <v>0.27074224299928701</v>
      </c>
      <c r="AE11" s="17"/>
      <c r="AF11" s="17">
        <v>0.24148365665784699</v>
      </c>
      <c r="AG11" s="17">
        <v>0.23343655102244401</v>
      </c>
      <c r="AH11" s="17">
        <v>0.28123623119421298</v>
      </c>
      <c r="AI11" s="17"/>
      <c r="AJ11" s="17">
        <v>0.26273830139044602</v>
      </c>
      <c r="AK11" s="17">
        <v>0.19046422163941701</v>
      </c>
      <c r="AL11" s="17">
        <v>0.26764645499674</v>
      </c>
      <c r="AM11" s="17">
        <v>0.18181248060802599</v>
      </c>
      <c r="AN11" s="17">
        <v>0.29480612293609698</v>
      </c>
      <c r="AO11" s="17"/>
      <c r="AP11" s="17">
        <v>0.24523510244532701</v>
      </c>
      <c r="AQ11" s="17">
        <v>0.21751284695433801</v>
      </c>
      <c r="AR11" s="17">
        <v>0.29644770980781099</v>
      </c>
    </row>
    <row r="12" spans="2:44" x14ac:dyDescent="0.5">
      <c r="B12" s="18" t="s">
        <v>287</v>
      </c>
      <c r="C12" s="17">
        <v>3.7236502480698201E-2</v>
      </c>
      <c r="D12" s="17">
        <v>3.3755752440235098E-2</v>
      </c>
      <c r="E12" s="17">
        <v>4.07843345036355E-2</v>
      </c>
      <c r="F12" s="17"/>
      <c r="G12" s="17">
        <v>5.5291923434508297E-2</v>
      </c>
      <c r="H12" s="17">
        <v>3.5814052704558598E-2</v>
      </c>
      <c r="I12" s="17">
        <v>2.9538982252063899E-2</v>
      </c>
      <c r="J12" s="17">
        <v>4.4232384380504398E-2</v>
      </c>
      <c r="K12" s="17">
        <v>1.6752204868397898E-2</v>
      </c>
      <c r="L12" s="17">
        <v>4.0749681058632102E-2</v>
      </c>
      <c r="M12" s="17"/>
      <c r="N12" s="17">
        <v>3.9880406559216298E-2</v>
      </c>
      <c r="O12" s="17">
        <v>3.9603585134118602E-2</v>
      </c>
      <c r="P12" s="17">
        <v>3.4130183514812798E-2</v>
      </c>
      <c r="Q12" s="17">
        <v>3.5025546155589199E-2</v>
      </c>
      <c r="R12" s="17"/>
      <c r="S12" s="17">
        <v>4.0167147061717298E-2</v>
      </c>
      <c r="T12" s="17">
        <v>5.2975447877522799E-2</v>
      </c>
      <c r="U12" s="17">
        <v>1.6790890895902199E-2</v>
      </c>
      <c r="V12" s="17">
        <v>1.5802214414815802E-2</v>
      </c>
      <c r="W12" s="17">
        <v>3.7364759935782699E-2</v>
      </c>
      <c r="X12" s="17">
        <v>4.2972921595834601E-2</v>
      </c>
      <c r="Y12" s="17">
        <v>4.3872923178115503E-2</v>
      </c>
      <c r="Z12" s="17">
        <v>6.1852915375203703E-2</v>
      </c>
      <c r="AA12" s="17">
        <v>3.0027114180307901E-2</v>
      </c>
      <c r="AB12" s="17">
        <v>5.5175174267710597E-2</v>
      </c>
      <c r="AC12" s="17">
        <v>9.4187196982827605E-3</v>
      </c>
      <c r="AD12" s="17">
        <v>2.5554525352120699E-2</v>
      </c>
      <c r="AE12" s="17"/>
      <c r="AF12" s="17">
        <v>3.9751964366031303E-2</v>
      </c>
      <c r="AG12" s="17">
        <v>3.3216354890387101E-2</v>
      </c>
      <c r="AH12" s="17">
        <v>3.6725376018396497E-2</v>
      </c>
      <c r="AI12" s="17"/>
      <c r="AJ12" s="17">
        <v>3.4268129119970903E-2</v>
      </c>
      <c r="AK12" s="17">
        <v>3.4655278159975898E-2</v>
      </c>
      <c r="AL12" s="17">
        <v>3.6998590875905603E-2</v>
      </c>
      <c r="AM12" s="17">
        <v>7.0252209192927101E-2</v>
      </c>
      <c r="AN12" s="17">
        <v>3.6220915467608299E-2</v>
      </c>
      <c r="AO12" s="17"/>
      <c r="AP12" s="17">
        <v>2.4398406834126699E-2</v>
      </c>
      <c r="AQ12" s="17">
        <v>3.0249875105652298E-2</v>
      </c>
      <c r="AR12" s="17">
        <v>2.8316565384833001E-2</v>
      </c>
    </row>
    <row r="13" spans="2:44" x14ac:dyDescent="0.5">
      <c r="B13" s="18" t="s">
        <v>288</v>
      </c>
      <c r="C13" s="17">
        <v>2.0629633634703201E-2</v>
      </c>
      <c r="D13" s="17">
        <v>2.07900130957486E-2</v>
      </c>
      <c r="E13" s="17">
        <v>2.0553874173612201E-2</v>
      </c>
      <c r="F13" s="17"/>
      <c r="G13" s="17">
        <v>2.0982782874390701E-2</v>
      </c>
      <c r="H13" s="17">
        <v>1.7744814617038598E-2</v>
      </c>
      <c r="I13" s="17">
        <v>2.2162006125992999E-2</v>
      </c>
      <c r="J13" s="17">
        <v>2.0869391739244E-2</v>
      </c>
      <c r="K13" s="17">
        <v>6.1126299540726504E-3</v>
      </c>
      <c r="L13" s="17">
        <v>3.1079279584829402E-2</v>
      </c>
      <c r="M13" s="17"/>
      <c r="N13" s="17">
        <v>1.6413529167679498E-2</v>
      </c>
      <c r="O13" s="17">
        <v>1.82734607084141E-2</v>
      </c>
      <c r="P13" s="17">
        <v>2.64547385426579E-2</v>
      </c>
      <c r="Q13" s="17">
        <v>2.2711529427428798E-2</v>
      </c>
      <c r="R13" s="17"/>
      <c r="S13" s="17">
        <v>2.05525609215347E-2</v>
      </c>
      <c r="T13" s="17">
        <v>3.4873747451986799E-2</v>
      </c>
      <c r="U13" s="17">
        <v>1.1549504477321599E-2</v>
      </c>
      <c r="V13" s="17">
        <v>3.0310830777715E-2</v>
      </c>
      <c r="W13" s="17">
        <v>0</v>
      </c>
      <c r="X13" s="17">
        <v>1.6343060742830099E-2</v>
      </c>
      <c r="Y13" s="17">
        <v>1.0950665467886001E-2</v>
      </c>
      <c r="Z13" s="17">
        <v>0</v>
      </c>
      <c r="AA13" s="17">
        <v>2.7275139895962499E-2</v>
      </c>
      <c r="AB13" s="17">
        <v>2.8878130954333298E-2</v>
      </c>
      <c r="AC13" s="17">
        <v>9.5924644404145592E-3</v>
      </c>
      <c r="AD13" s="17">
        <v>3.8321571407640198E-2</v>
      </c>
      <c r="AE13" s="17"/>
      <c r="AF13" s="17">
        <v>3.3757186679501297E-2</v>
      </c>
      <c r="AG13" s="17">
        <v>1.16186890199385E-2</v>
      </c>
      <c r="AH13" s="17">
        <v>1.6806386660905299E-2</v>
      </c>
      <c r="AI13" s="17"/>
      <c r="AJ13" s="17">
        <v>2.7963131104645201E-2</v>
      </c>
      <c r="AK13" s="17">
        <v>1.2281863464051201E-2</v>
      </c>
      <c r="AL13" s="17">
        <v>0</v>
      </c>
      <c r="AM13" s="17">
        <v>5.3617905217050302E-2</v>
      </c>
      <c r="AN13" s="17">
        <v>2.35519433810207E-2</v>
      </c>
      <c r="AO13" s="17"/>
      <c r="AP13" s="17">
        <v>1.40626967477893E-2</v>
      </c>
      <c r="AQ13" s="17">
        <v>1.1570027789679299E-2</v>
      </c>
      <c r="AR13" s="17">
        <v>6.2361385710482898E-3</v>
      </c>
    </row>
    <row r="14" spans="2:44" x14ac:dyDescent="0.5">
      <c r="B14" s="18" t="s">
        <v>87</v>
      </c>
      <c r="C14" s="17">
        <v>5.9728323892422497E-2</v>
      </c>
      <c r="D14" s="17">
        <v>4.8519696216804298E-2</v>
      </c>
      <c r="E14" s="17">
        <v>6.9971887970990507E-2</v>
      </c>
      <c r="F14" s="17"/>
      <c r="G14" s="17">
        <v>5.4987656410059003E-2</v>
      </c>
      <c r="H14" s="17">
        <v>3.4953230440997497E-2</v>
      </c>
      <c r="I14" s="17">
        <v>8.1248346146331599E-2</v>
      </c>
      <c r="J14" s="17">
        <v>6.3202993150815998E-2</v>
      </c>
      <c r="K14" s="17">
        <v>6.7639904625454106E-2</v>
      </c>
      <c r="L14" s="17">
        <v>5.7256034259370897E-2</v>
      </c>
      <c r="M14" s="17"/>
      <c r="N14" s="17">
        <v>4.08306560161193E-2</v>
      </c>
      <c r="O14" s="17">
        <v>4.8289437445167303E-2</v>
      </c>
      <c r="P14" s="17">
        <v>5.25075901598826E-2</v>
      </c>
      <c r="Q14" s="17">
        <v>9.8926973777003296E-2</v>
      </c>
      <c r="R14" s="17"/>
      <c r="S14" s="17">
        <v>5.3730242021483202E-2</v>
      </c>
      <c r="T14" s="17">
        <v>5.9166123066036698E-2</v>
      </c>
      <c r="U14" s="17">
        <v>9.6619546674653597E-2</v>
      </c>
      <c r="V14" s="17">
        <v>4.4415851984032903E-2</v>
      </c>
      <c r="W14" s="17">
        <v>4.7903217136472803E-2</v>
      </c>
      <c r="X14" s="17">
        <v>6.6887079770632296E-2</v>
      </c>
      <c r="Y14" s="17">
        <v>6.1263060214721797E-2</v>
      </c>
      <c r="Z14" s="17">
        <v>3.6822226227939098E-2</v>
      </c>
      <c r="AA14" s="17">
        <v>3.9485314651545901E-2</v>
      </c>
      <c r="AB14" s="17">
        <v>8.3087396178117806E-2</v>
      </c>
      <c r="AC14" s="17">
        <v>8.1573193202372801E-2</v>
      </c>
      <c r="AD14" s="17">
        <v>3.7472102774433198E-2</v>
      </c>
      <c r="AE14" s="17"/>
      <c r="AF14" s="17">
        <v>5.81980509822458E-2</v>
      </c>
      <c r="AG14" s="17">
        <v>4.1365997523478699E-2</v>
      </c>
      <c r="AH14" s="17">
        <v>9.1181471070161904E-2</v>
      </c>
      <c r="AI14" s="17"/>
      <c r="AJ14" s="17">
        <v>4.7887994856419397E-2</v>
      </c>
      <c r="AK14" s="17">
        <v>4.64959571909037E-2</v>
      </c>
      <c r="AL14" s="17">
        <v>4.0470887660908603E-2</v>
      </c>
      <c r="AM14" s="17">
        <v>4.7005379747999503E-2</v>
      </c>
      <c r="AN14" s="17">
        <v>0.112997241525467</v>
      </c>
      <c r="AO14" s="17"/>
      <c r="AP14" s="17">
        <v>4.3581699006864698E-2</v>
      </c>
      <c r="AQ14" s="17">
        <v>3.9802310111395497E-2</v>
      </c>
      <c r="AR14" s="17">
        <v>5.2396239867150599E-2</v>
      </c>
    </row>
    <row r="15" spans="2:44" x14ac:dyDescent="0.5">
      <c r="B15" s="18" t="s">
        <v>289</v>
      </c>
      <c r="C15" s="21">
        <v>0.63526687718885999</v>
      </c>
      <c r="D15" s="21">
        <v>0.66704240498202005</v>
      </c>
      <c r="E15" s="21">
        <v>0.60467002974110495</v>
      </c>
      <c r="F15" s="21"/>
      <c r="G15" s="21">
        <v>0.63121988921493699</v>
      </c>
      <c r="H15" s="21">
        <v>0.69492808356206903</v>
      </c>
      <c r="I15" s="21">
        <v>0.63042021506513402</v>
      </c>
      <c r="J15" s="21">
        <v>0.62196743130811005</v>
      </c>
      <c r="K15" s="21">
        <v>0.60440428270024504</v>
      </c>
      <c r="L15" s="21">
        <v>0.625139026202717</v>
      </c>
      <c r="M15" s="21"/>
      <c r="N15" s="21">
        <v>0.68258706687635595</v>
      </c>
      <c r="O15" s="21">
        <v>0.65861571685889497</v>
      </c>
      <c r="P15" s="21">
        <v>0.64260872678432701</v>
      </c>
      <c r="Q15" s="21">
        <v>0.55390793057990595</v>
      </c>
      <c r="R15" s="21"/>
      <c r="S15" s="21">
        <v>0.64768010894011196</v>
      </c>
      <c r="T15" s="21">
        <v>0.59913605705032502</v>
      </c>
      <c r="U15" s="21">
        <v>0.62110534662350303</v>
      </c>
      <c r="V15" s="21">
        <v>0.61783821050365595</v>
      </c>
      <c r="W15" s="21">
        <v>0.66926956671446902</v>
      </c>
      <c r="X15" s="21">
        <v>0.63006788259864999</v>
      </c>
      <c r="Y15" s="21">
        <v>0.63338432764637098</v>
      </c>
      <c r="Z15" s="21">
        <v>0.67585163256986003</v>
      </c>
      <c r="AA15" s="21">
        <v>0.67117949641044805</v>
      </c>
      <c r="AB15" s="21">
        <v>0.58608212188422404</v>
      </c>
      <c r="AC15" s="21">
        <v>0.69441918673210101</v>
      </c>
      <c r="AD15" s="21">
        <v>0.627909557466519</v>
      </c>
      <c r="AE15" s="21"/>
      <c r="AF15" s="21">
        <v>0.62680914131437504</v>
      </c>
      <c r="AG15" s="21">
        <v>0.68036240754375199</v>
      </c>
      <c r="AH15" s="21">
        <v>0.57405053505632297</v>
      </c>
      <c r="AI15" s="21"/>
      <c r="AJ15" s="21">
        <v>0.627142443528519</v>
      </c>
      <c r="AK15" s="21">
        <v>0.71610267954565199</v>
      </c>
      <c r="AL15" s="21">
        <v>0.65488406646644604</v>
      </c>
      <c r="AM15" s="21">
        <v>0.647312025233997</v>
      </c>
      <c r="AN15" s="21">
        <v>0.532423776689807</v>
      </c>
      <c r="AO15" s="21"/>
      <c r="AP15" s="21">
        <v>0.67272209496589197</v>
      </c>
      <c r="AQ15" s="21">
        <v>0.70086494003893496</v>
      </c>
      <c r="AR15" s="21">
        <v>0.61660334636915803</v>
      </c>
    </row>
    <row r="16" spans="2:44" x14ac:dyDescent="0.5">
      <c r="B16" s="18" t="s">
        <v>290</v>
      </c>
      <c r="C16" s="21">
        <v>5.7866136115401402E-2</v>
      </c>
      <c r="D16" s="21">
        <v>5.4545765535983601E-2</v>
      </c>
      <c r="E16" s="21">
        <v>6.1338208677247701E-2</v>
      </c>
      <c r="F16" s="21"/>
      <c r="G16" s="21">
        <v>7.6274706308899001E-2</v>
      </c>
      <c r="H16" s="21">
        <v>5.3558867321597203E-2</v>
      </c>
      <c r="I16" s="21">
        <v>5.1700988378056999E-2</v>
      </c>
      <c r="J16" s="21">
        <v>6.5101776119748503E-2</v>
      </c>
      <c r="K16" s="21">
        <v>2.2864834822470499E-2</v>
      </c>
      <c r="L16" s="21">
        <v>7.1828960643461504E-2</v>
      </c>
      <c r="M16" s="21"/>
      <c r="N16" s="21">
        <v>5.6293935726895797E-2</v>
      </c>
      <c r="O16" s="21">
        <v>5.7877045842532698E-2</v>
      </c>
      <c r="P16" s="21">
        <v>6.0584922057470701E-2</v>
      </c>
      <c r="Q16" s="21">
        <v>5.7737075583018001E-2</v>
      </c>
      <c r="R16" s="21"/>
      <c r="S16" s="21">
        <v>6.0719707983251901E-2</v>
      </c>
      <c r="T16" s="21">
        <v>8.7849195329509605E-2</v>
      </c>
      <c r="U16" s="21">
        <v>2.83403953732238E-2</v>
      </c>
      <c r="V16" s="21">
        <v>4.6113045192530802E-2</v>
      </c>
      <c r="W16" s="21">
        <v>3.7364759935782699E-2</v>
      </c>
      <c r="X16" s="21">
        <v>5.9315982338664697E-2</v>
      </c>
      <c r="Y16" s="21">
        <v>5.4823588646001398E-2</v>
      </c>
      <c r="Z16" s="21">
        <v>6.1852915375203703E-2</v>
      </c>
      <c r="AA16" s="21">
        <v>5.7302254076270299E-2</v>
      </c>
      <c r="AB16" s="21">
        <v>8.4053305222044003E-2</v>
      </c>
      <c r="AC16" s="21">
        <v>1.9011184138697301E-2</v>
      </c>
      <c r="AD16" s="21">
        <v>6.3876096759760803E-2</v>
      </c>
      <c r="AE16" s="21"/>
      <c r="AF16" s="21">
        <v>7.3509151045532697E-2</v>
      </c>
      <c r="AG16" s="21">
        <v>4.4835043910325598E-2</v>
      </c>
      <c r="AH16" s="21">
        <v>5.3531762679301799E-2</v>
      </c>
      <c r="AI16" s="21"/>
      <c r="AJ16" s="21">
        <v>6.22312602246161E-2</v>
      </c>
      <c r="AK16" s="21">
        <v>4.6937141624027102E-2</v>
      </c>
      <c r="AL16" s="21">
        <v>3.6998590875905603E-2</v>
      </c>
      <c r="AM16" s="21">
        <v>0.123870114409977</v>
      </c>
      <c r="AN16" s="21">
        <v>5.9772858848628999E-2</v>
      </c>
      <c r="AO16" s="21"/>
      <c r="AP16" s="21">
        <v>3.8461103581915998E-2</v>
      </c>
      <c r="AQ16" s="21">
        <v>4.18199028953316E-2</v>
      </c>
      <c r="AR16" s="21">
        <v>3.4552703955881302E-2</v>
      </c>
    </row>
    <row r="17" spans="2:44" x14ac:dyDescent="0.5">
      <c r="B17" s="18" t="s">
        <v>90</v>
      </c>
      <c r="C17" s="22">
        <v>0.57740074107345896</v>
      </c>
      <c r="D17" s="22">
        <v>0.61249663944603705</v>
      </c>
      <c r="E17" s="22">
        <v>0.54333182106385802</v>
      </c>
      <c r="F17" s="22"/>
      <c r="G17" s="22">
        <v>0.554945182906038</v>
      </c>
      <c r="H17" s="22">
        <v>0.64136921624047105</v>
      </c>
      <c r="I17" s="22">
        <v>0.57871922668707698</v>
      </c>
      <c r="J17" s="22">
        <v>0.55686565518836195</v>
      </c>
      <c r="K17" s="22">
        <v>0.58153944787777401</v>
      </c>
      <c r="L17" s="22">
        <v>0.55331006555925599</v>
      </c>
      <c r="M17" s="22"/>
      <c r="N17" s="22">
        <v>0.62629313114945995</v>
      </c>
      <c r="O17" s="22">
        <v>0.60073867101636302</v>
      </c>
      <c r="P17" s="22">
        <v>0.582023804726856</v>
      </c>
      <c r="Q17" s="22">
        <v>0.49617085499688801</v>
      </c>
      <c r="R17" s="22"/>
      <c r="S17" s="22">
        <v>0.58696040095685997</v>
      </c>
      <c r="T17" s="22">
        <v>0.51128686172081494</v>
      </c>
      <c r="U17" s="22">
        <v>0.59276495125027995</v>
      </c>
      <c r="V17" s="22">
        <v>0.57172516531112505</v>
      </c>
      <c r="W17" s="22">
        <v>0.63190480677868599</v>
      </c>
      <c r="X17" s="22">
        <v>0.57075190025998501</v>
      </c>
      <c r="Y17" s="22">
        <v>0.57856073900036897</v>
      </c>
      <c r="Z17" s="22">
        <v>0.61399871719465604</v>
      </c>
      <c r="AA17" s="22">
        <v>0.61387724233417795</v>
      </c>
      <c r="AB17" s="22">
        <v>0.50202881666218002</v>
      </c>
      <c r="AC17" s="22">
        <v>0.67540800259340406</v>
      </c>
      <c r="AD17" s="22">
        <v>0.56403346070675797</v>
      </c>
      <c r="AE17" s="22"/>
      <c r="AF17" s="22">
        <v>0.55329999026884202</v>
      </c>
      <c r="AG17" s="22">
        <v>0.63552736363342699</v>
      </c>
      <c r="AH17" s="22">
        <v>0.52051877237702204</v>
      </c>
      <c r="AI17" s="22"/>
      <c r="AJ17" s="22">
        <v>0.564911183303903</v>
      </c>
      <c r="AK17" s="22">
        <v>0.66916553792162503</v>
      </c>
      <c r="AL17" s="22">
        <v>0.61788547559053997</v>
      </c>
      <c r="AM17" s="22">
        <v>0.52344191082402003</v>
      </c>
      <c r="AN17" s="22">
        <v>0.47265091784117802</v>
      </c>
      <c r="AO17" s="22"/>
      <c r="AP17" s="22">
        <v>0.63426099138397596</v>
      </c>
      <c r="AQ17" s="22">
        <v>0.65904503714360296</v>
      </c>
      <c r="AR17" s="22">
        <v>0.58205064241327598</v>
      </c>
    </row>
    <row r="18" spans="2:44" x14ac:dyDescent="0.5">
      <c r="B18" s="16"/>
    </row>
    <row r="19" spans="2:44" x14ac:dyDescent="0.5">
      <c r="B19" t="s">
        <v>76</v>
      </c>
    </row>
    <row r="20" spans="2:44" x14ac:dyDescent="0.5">
      <c r="B20" t="s">
        <v>77</v>
      </c>
    </row>
    <row r="22" spans="2:44" x14ac:dyDescent="0.5">
      <c r="B22" s="8" t="str">
        <f>HYPERLINK("#'Contents'!A1", "Return to Contents")</f>
        <v>Return to Contents</v>
      </c>
    </row>
  </sheetData>
  <mergeCells count="8">
    <mergeCell ref="AJ5:AN5"/>
    <mergeCell ref="AP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B2:AR22"/>
  <sheetViews>
    <sheetView showGridLines="0" workbookViewId="0">
      <pane xSplit="2" topLeftCell="C1" activePane="topRight" state="frozen"/>
      <selection pane="topRight"/>
    </sheetView>
  </sheetViews>
  <sheetFormatPr defaultColWidth="10.8203125" defaultRowHeight="14.35" x14ac:dyDescent="0.5"/>
  <cols>
    <col min="2" max="2" width="25.703125" customWidth="1"/>
    <col min="3" max="5" width="10.703125" customWidth="1"/>
    <col min="6" max="6" width="2.17578125" customWidth="1"/>
    <col min="7" max="12" width="10.703125" customWidth="1"/>
    <col min="13" max="13" width="2.17578125" customWidth="1"/>
    <col min="14" max="17" width="10.703125" customWidth="1"/>
    <col min="18" max="18" width="2.17578125" customWidth="1"/>
    <col min="19" max="30" width="10.703125" customWidth="1"/>
    <col min="31" max="31" width="2.17578125" customWidth="1"/>
    <col min="32" max="34" width="10.703125" customWidth="1"/>
    <col min="35" max="35" width="2.17578125" customWidth="1"/>
    <col min="36" max="40" width="10.703125" customWidth="1"/>
    <col min="41" max="41" width="2.17578125" customWidth="1"/>
    <col min="42" max="44" width="10.703125" customWidth="1"/>
    <col min="45" max="45" width="2.17578125" customWidth="1"/>
  </cols>
  <sheetData>
    <row r="2" spans="2:44" ht="40" customHeight="1" x14ac:dyDescent="0.5">
      <c r="D2" s="30" t="s">
        <v>406</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row>
    <row r="5" spans="2:44" ht="30" customHeight="1" x14ac:dyDescent="0.5">
      <c r="B5" s="15"/>
      <c r="C5" s="15"/>
      <c r="D5" s="29" t="s">
        <v>50</v>
      </c>
      <c r="E5" s="29"/>
      <c r="F5" s="15"/>
      <c r="G5" s="29" t="s">
        <v>51</v>
      </c>
      <c r="H5" s="29"/>
      <c r="I5" s="29"/>
      <c r="J5" s="29"/>
      <c r="K5" s="29"/>
      <c r="L5" s="29"/>
      <c r="M5" s="15"/>
      <c r="N5" s="29" t="s">
        <v>52</v>
      </c>
      <c r="O5" s="29"/>
      <c r="P5" s="29"/>
      <c r="Q5" s="29"/>
      <c r="R5" s="15"/>
      <c r="S5" s="29" t="s">
        <v>53</v>
      </c>
      <c r="T5" s="29"/>
      <c r="U5" s="29"/>
      <c r="V5" s="29"/>
      <c r="W5" s="29"/>
      <c r="X5" s="29"/>
      <c r="Y5" s="29"/>
      <c r="Z5" s="29"/>
      <c r="AA5" s="29"/>
      <c r="AB5" s="29"/>
      <c r="AC5" s="29"/>
      <c r="AD5" s="29"/>
      <c r="AE5" s="15"/>
      <c r="AF5" s="29" t="s">
        <v>54</v>
      </c>
      <c r="AG5" s="29"/>
      <c r="AH5" s="29"/>
      <c r="AI5" s="15"/>
      <c r="AJ5" s="29" t="s">
        <v>55</v>
      </c>
      <c r="AK5" s="29"/>
      <c r="AL5" s="29"/>
      <c r="AM5" s="29"/>
      <c r="AN5" s="29"/>
      <c r="AO5" s="15"/>
      <c r="AP5" s="29" t="s">
        <v>56</v>
      </c>
      <c r="AQ5" s="29"/>
      <c r="AR5" s="29"/>
    </row>
    <row r="6" spans="2:44" ht="43" x14ac:dyDescent="0.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row>
    <row r="7" spans="2:44" ht="30" customHeight="1" x14ac:dyDescent="0.5">
      <c r="B7" s="10" t="s">
        <v>18</v>
      </c>
      <c r="C7" s="10">
        <v>2011</v>
      </c>
      <c r="D7" s="10">
        <v>973</v>
      </c>
      <c r="E7" s="10">
        <v>1034</v>
      </c>
      <c r="F7" s="10"/>
      <c r="G7" s="10">
        <v>293</v>
      </c>
      <c r="H7" s="10">
        <v>293</v>
      </c>
      <c r="I7" s="10">
        <v>331</v>
      </c>
      <c r="J7" s="10">
        <v>331</v>
      </c>
      <c r="K7" s="10">
        <v>305</v>
      </c>
      <c r="L7" s="10">
        <v>458</v>
      </c>
      <c r="M7" s="10"/>
      <c r="N7" s="10">
        <v>545</v>
      </c>
      <c r="O7" s="10">
        <v>548</v>
      </c>
      <c r="P7" s="10">
        <v>415</v>
      </c>
      <c r="Q7" s="10">
        <v>498</v>
      </c>
      <c r="R7" s="10"/>
      <c r="S7" s="10">
        <v>288</v>
      </c>
      <c r="T7" s="10">
        <v>268</v>
      </c>
      <c r="U7" s="10">
        <v>162</v>
      </c>
      <c r="V7" s="10">
        <v>184</v>
      </c>
      <c r="W7" s="10">
        <v>142</v>
      </c>
      <c r="X7" s="10">
        <v>193</v>
      </c>
      <c r="Y7" s="10">
        <v>161</v>
      </c>
      <c r="Z7" s="10">
        <v>83</v>
      </c>
      <c r="AA7" s="10">
        <v>227</v>
      </c>
      <c r="AB7" s="10">
        <v>144</v>
      </c>
      <c r="AC7" s="10">
        <v>107</v>
      </c>
      <c r="AD7" s="10">
        <v>52</v>
      </c>
      <c r="AE7" s="10"/>
      <c r="AF7" s="10">
        <v>728</v>
      </c>
      <c r="AG7" s="10">
        <v>785</v>
      </c>
      <c r="AH7" s="10">
        <v>299</v>
      </c>
      <c r="AI7" s="10"/>
      <c r="AJ7" s="10">
        <v>692</v>
      </c>
      <c r="AK7" s="10">
        <v>539</v>
      </c>
      <c r="AL7" s="10">
        <v>143</v>
      </c>
      <c r="AM7" s="10">
        <v>38</v>
      </c>
      <c r="AN7" s="10">
        <v>294</v>
      </c>
      <c r="AO7" s="10"/>
      <c r="AP7" s="10">
        <v>390</v>
      </c>
      <c r="AQ7" s="10">
        <v>732</v>
      </c>
      <c r="AR7" s="10">
        <v>133</v>
      </c>
    </row>
    <row r="8" spans="2:44" ht="30" customHeight="1" x14ac:dyDescent="0.5">
      <c r="B8" s="11" t="s">
        <v>19</v>
      </c>
      <c r="C8" s="11">
        <v>2011</v>
      </c>
      <c r="D8" s="11">
        <v>992</v>
      </c>
      <c r="E8" s="11">
        <v>1015</v>
      </c>
      <c r="F8" s="11"/>
      <c r="G8" s="11">
        <v>280</v>
      </c>
      <c r="H8" s="11">
        <v>341</v>
      </c>
      <c r="I8" s="11">
        <v>343</v>
      </c>
      <c r="J8" s="11">
        <v>343</v>
      </c>
      <c r="K8" s="11">
        <v>283</v>
      </c>
      <c r="L8" s="11">
        <v>420</v>
      </c>
      <c r="M8" s="11"/>
      <c r="N8" s="11">
        <v>541</v>
      </c>
      <c r="O8" s="11">
        <v>522</v>
      </c>
      <c r="P8" s="11">
        <v>441</v>
      </c>
      <c r="Q8" s="11">
        <v>502</v>
      </c>
      <c r="R8" s="11"/>
      <c r="S8" s="11">
        <v>282</v>
      </c>
      <c r="T8" s="11">
        <v>261</v>
      </c>
      <c r="U8" s="11">
        <v>161</v>
      </c>
      <c r="V8" s="11">
        <v>181</v>
      </c>
      <c r="W8" s="11">
        <v>141</v>
      </c>
      <c r="X8" s="11">
        <v>181</v>
      </c>
      <c r="Y8" s="11">
        <v>161</v>
      </c>
      <c r="Z8" s="11">
        <v>80</v>
      </c>
      <c r="AA8" s="11">
        <v>221</v>
      </c>
      <c r="AB8" s="11">
        <v>181</v>
      </c>
      <c r="AC8" s="11">
        <v>101</v>
      </c>
      <c r="AD8" s="11">
        <v>60</v>
      </c>
      <c r="AE8" s="11"/>
      <c r="AF8" s="11">
        <v>714</v>
      </c>
      <c r="AG8" s="11">
        <v>797</v>
      </c>
      <c r="AH8" s="11">
        <v>308</v>
      </c>
      <c r="AI8" s="11"/>
      <c r="AJ8" s="11">
        <v>674</v>
      </c>
      <c r="AK8" s="11">
        <v>545</v>
      </c>
      <c r="AL8" s="11">
        <v>138</v>
      </c>
      <c r="AM8" s="11">
        <v>36</v>
      </c>
      <c r="AN8" s="11">
        <v>298</v>
      </c>
      <c r="AO8" s="11"/>
      <c r="AP8" s="11">
        <v>383</v>
      </c>
      <c r="AQ8" s="11">
        <v>736</v>
      </c>
      <c r="AR8" s="11">
        <v>130</v>
      </c>
    </row>
    <row r="9" spans="2:44" x14ac:dyDescent="0.5">
      <c r="B9" s="18" t="s">
        <v>284</v>
      </c>
      <c r="C9" s="17">
        <v>0.21826657745259001</v>
      </c>
      <c r="D9" s="17">
        <v>0.26231535948039802</v>
      </c>
      <c r="E9" s="17">
        <v>0.17497721545614001</v>
      </c>
      <c r="F9" s="17"/>
      <c r="G9" s="17">
        <v>0.21351647055011799</v>
      </c>
      <c r="H9" s="17">
        <v>0.24887997541807899</v>
      </c>
      <c r="I9" s="17">
        <v>0.221888993133248</v>
      </c>
      <c r="J9" s="17">
        <v>0.230245965446431</v>
      </c>
      <c r="K9" s="17">
        <v>0.19708826298332299</v>
      </c>
      <c r="L9" s="17">
        <v>0.198103649517752</v>
      </c>
      <c r="M9" s="17"/>
      <c r="N9" s="17">
        <v>0.24990296379740001</v>
      </c>
      <c r="O9" s="17">
        <v>0.23191497262032101</v>
      </c>
      <c r="P9" s="17">
        <v>0.19081808945048401</v>
      </c>
      <c r="Q9" s="17">
        <v>0.192256467330017</v>
      </c>
      <c r="R9" s="17"/>
      <c r="S9" s="17">
        <v>0.215239229013415</v>
      </c>
      <c r="T9" s="17">
        <v>0.15355190373276001</v>
      </c>
      <c r="U9" s="17">
        <v>0.24429938615041699</v>
      </c>
      <c r="V9" s="17">
        <v>0.230472054711958</v>
      </c>
      <c r="W9" s="17">
        <v>0.20030149654505899</v>
      </c>
      <c r="X9" s="17">
        <v>0.216970861110689</v>
      </c>
      <c r="Y9" s="17">
        <v>0.24347120000172101</v>
      </c>
      <c r="Z9" s="17">
        <v>0.23527926458168699</v>
      </c>
      <c r="AA9" s="17">
        <v>0.22292199100909599</v>
      </c>
      <c r="AB9" s="17">
        <v>0.239294927026969</v>
      </c>
      <c r="AC9" s="17">
        <v>0.23458398832147401</v>
      </c>
      <c r="AD9" s="17">
        <v>0.25506435302888802</v>
      </c>
      <c r="AE9" s="17"/>
      <c r="AF9" s="17">
        <v>0.22349302802792001</v>
      </c>
      <c r="AG9" s="17">
        <v>0.23665732837940001</v>
      </c>
      <c r="AH9" s="17">
        <v>0.18883541242917801</v>
      </c>
      <c r="AI9" s="17"/>
      <c r="AJ9" s="17">
        <v>0.24105574325183901</v>
      </c>
      <c r="AK9" s="17">
        <v>0.23266750958097601</v>
      </c>
      <c r="AL9" s="17">
        <v>0.20760094044176799</v>
      </c>
      <c r="AM9" s="17">
        <v>0.14598455598889201</v>
      </c>
      <c r="AN9" s="17">
        <v>0.16013994491473901</v>
      </c>
      <c r="AO9" s="17"/>
      <c r="AP9" s="17">
        <v>0.254545795051283</v>
      </c>
      <c r="AQ9" s="17">
        <v>0.24347614021439001</v>
      </c>
      <c r="AR9" s="17">
        <v>0.22913914289579501</v>
      </c>
    </row>
    <row r="10" spans="2:44" x14ac:dyDescent="0.5">
      <c r="B10" s="18" t="s">
        <v>285</v>
      </c>
      <c r="C10" s="17">
        <v>0.47992328703579501</v>
      </c>
      <c r="D10" s="17">
        <v>0.46641586578100103</v>
      </c>
      <c r="E10" s="17">
        <v>0.49312534888984699</v>
      </c>
      <c r="F10" s="17"/>
      <c r="G10" s="17">
        <v>0.47495216457106698</v>
      </c>
      <c r="H10" s="17">
        <v>0.48500241312932502</v>
      </c>
      <c r="I10" s="17">
        <v>0.45120354692203801</v>
      </c>
      <c r="J10" s="17">
        <v>0.44910047535312497</v>
      </c>
      <c r="K10" s="17">
        <v>0.49443004351087899</v>
      </c>
      <c r="L10" s="17">
        <v>0.51796616428756903</v>
      </c>
      <c r="M10" s="17"/>
      <c r="N10" s="17">
        <v>0.52108139777643403</v>
      </c>
      <c r="O10" s="17">
        <v>0.46870121430416301</v>
      </c>
      <c r="P10" s="17">
        <v>0.51007782955422798</v>
      </c>
      <c r="Q10" s="17">
        <v>0.42163828119554703</v>
      </c>
      <c r="R10" s="17"/>
      <c r="S10" s="17">
        <v>0.47257679838351502</v>
      </c>
      <c r="T10" s="17">
        <v>0.518768673936295</v>
      </c>
      <c r="U10" s="17">
        <v>0.43953280858828803</v>
      </c>
      <c r="V10" s="17">
        <v>0.46166775693516898</v>
      </c>
      <c r="W10" s="17">
        <v>0.55189046711978895</v>
      </c>
      <c r="X10" s="17">
        <v>0.490574887908584</v>
      </c>
      <c r="Y10" s="17">
        <v>0.45504756351477399</v>
      </c>
      <c r="Z10" s="17">
        <v>0.45348906546107998</v>
      </c>
      <c r="AA10" s="17">
        <v>0.49573019414269798</v>
      </c>
      <c r="AB10" s="17">
        <v>0.441627035991702</v>
      </c>
      <c r="AC10" s="17">
        <v>0.53597098625321105</v>
      </c>
      <c r="AD10" s="17">
        <v>0.37261313714982303</v>
      </c>
      <c r="AE10" s="17"/>
      <c r="AF10" s="17">
        <v>0.47166397597093601</v>
      </c>
      <c r="AG10" s="17">
        <v>0.49695904044236699</v>
      </c>
      <c r="AH10" s="17">
        <v>0.46536357115376498</v>
      </c>
      <c r="AI10" s="17"/>
      <c r="AJ10" s="17">
        <v>0.47476372675205503</v>
      </c>
      <c r="AK10" s="17">
        <v>0.53252965935276297</v>
      </c>
      <c r="AL10" s="17">
        <v>0.44597143492422597</v>
      </c>
      <c r="AM10" s="17">
        <v>0.39301651000592402</v>
      </c>
      <c r="AN10" s="17">
        <v>0.43593934914824101</v>
      </c>
      <c r="AO10" s="17"/>
      <c r="AP10" s="17">
        <v>0.49163029618315401</v>
      </c>
      <c r="AQ10" s="17">
        <v>0.53459207492011196</v>
      </c>
      <c r="AR10" s="17">
        <v>0.43138187298741498</v>
      </c>
    </row>
    <row r="11" spans="2:44" x14ac:dyDescent="0.5">
      <c r="B11" s="18" t="s">
        <v>286</v>
      </c>
      <c r="C11" s="17">
        <v>0.213345904409699</v>
      </c>
      <c r="D11" s="17">
        <v>0.184862681983016</v>
      </c>
      <c r="E11" s="17">
        <v>0.24201944154860799</v>
      </c>
      <c r="F11" s="17"/>
      <c r="G11" s="17">
        <v>0.20605234875084499</v>
      </c>
      <c r="H11" s="17">
        <v>0.17381980213492401</v>
      </c>
      <c r="I11" s="17">
        <v>0.222133315403126</v>
      </c>
      <c r="J11" s="17">
        <v>0.231456419463172</v>
      </c>
      <c r="K11" s="17">
        <v>0.237165832028294</v>
      </c>
      <c r="L11" s="17">
        <v>0.21227542857742199</v>
      </c>
      <c r="M11" s="17"/>
      <c r="N11" s="17">
        <v>0.155920362943963</v>
      </c>
      <c r="O11" s="17">
        <v>0.22894602151594101</v>
      </c>
      <c r="P11" s="17">
        <v>0.221591506515225</v>
      </c>
      <c r="Q11" s="17">
        <v>0.25183144237030602</v>
      </c>
      <c r="R11" s="17"/>
      <c r="S11" s="17">
        <v>0.22544086615728101</v>
      </c>
      <c r="T11" s="17">
        <v>0.24075398238089399</v>
      </c>
      <c r="U11" s="17">
        <v>0.23275956189952199</v>
      </c>
      <c r="V11" s="17">
        <v>0.23195528797640499</v>
      </c>
      <c r="W11" s="17">
        <v>0.16438639713111</v>
      </c>
      <c r="X11" s="17">
        <v>0.18438445234331999</v>
      </c>
      <c r="Y11" s="17">
        <v>0.20479717297226799</v>
      </c>
      <c r="Z11" s="17">
        <v>0.22684811846250599</v>
      </c>
      <c r="AA11" s="17">
        <v>0.22811226843305701</v>
      </c>
      <c r="AB11" s="17">
        <v>0.199619326458602</v>
      </c>
      <c r="AC11" s="17">
        <v>0.13894352235812699</v>
      </c>
      <c r="AD11" s="17">
        <v>0.24866446364278899</v>
      </c>
      <c r="AE11" s="17"/>
      <c r="AF11" s="17">
        <v>0.22062505412855599</v>
      </c>
      <c r="AG11" s="17">
        <v>0.19764191411422999</v>
      </c>
      <c r="AH11" s="17">
        <v>0.228220187107157</v>
      </c>
      <c r="AI11" s="17"/>
      <c r="AJ11" s="17">
        <v>0.20622899112516599</v>
      </c>
      <c r="AK11" s="17">
        <v>0.16822126613728899</v>
      </c>
      <c r="AL11" s="17">
        <v>0.26074996237395198</v>
      </c>
      <c r="AM11" s="17">
        <v>0.36037564904013403</v>
      </c>
      <c r="AN11" s="17">
        <v>0.25274438450623998</v>
      </c>
      <c r="AO11" s="17"/>
      <c r="AP11" s="17">
        <v>0.18260152476330799</v>
      </c>
      <c r="AQ11" s="17">
        <v>0.16911207571886699</v>
      </c>
      <c r="AR11" s="17">
        <v>0.24082047558966199</v>
      </c>
    </row>
    <row r="12" spans="2:44" x14ac:dyDescent="0.5">
      <c r="B12" s="18" t="s">
        <v>287</v>
      </c>
      <c r="C12" s="17">
        <v>2.2082784472936798E-2</v>
      </c>
      <c r="D12" s="17">
        <v>2.3731726690285899E-2</v>
      </c>
      <c r="E12" s="17">
        <v>2.0557985355408599E-2</v>
      </c>
      <c r="F12" s="17"/>
      <c r="G12" s="17">
        <v>4.6000908897050503E-2</v>
      </c>
      <c r="H12" s="17">
        <v>4.3312467333851898E-2</v>
      </c>
      <c r="I12" s="17">
        <v>1.49887559606288E-2</v>
      </c>
      <c r="J12" s="17">
        <v>1.17875026032779E-2</v>
      </c>
      <c r="K12" s="17">
        <v>3.0300603708199999E-3</v>
      </c>
      <c r="L12" s="17">
        <v>1.59559628958807E-2</v>
      </c>
      <c r="M12" s="17"/>
      <c r="N12" s="17">
        <v>2.3921338942750399E-2</v>
      </c>
      <c r="O12" s="17">
        <v>1.8529141287050799E-2</v>
      </c>
      <c r="P12" s="17">
        <v>2.0421028953110699E-2</v>
      </c>
      <c r="Q12" s="17">
        <v>2.5476393798577E-2</v>
      </c>
      <c r="R12" s="17"/>
      <c r="S12" s="17">
        <v>3.7342241242724797E-2</v>
      </c>
      <c r="T12" s="17">
        <v>2.6320764265140802E-2</v>
      </c>
      <c r="U12" s="17">
        <v>0</v>
      </c>
      <c r="V12" s="17">
        <v>1.23656590136767E-2</v>
      </c>
      <c r="W12" s="17">
        <v>3.5030253412885098E-2</v>
      </c>
      <c r="X12" s="17">
        <v>2.4022578515460701E-2</v>
      </c>
      <c r="Y12" s="17">
        <v>2.4677752514764E-2</v>
      </c>
      <c r="Z12" s="17">
        <v>3.65151248063409E-2</v>
      </c>
      <c r="AA12" s="17">
        <v>4.6195732783334397E-3</v>
      </c>
      <c r="AB12" s="17">
        <v>3.0740427212752702E-2</v>
      </c>
      <c r="AC12" s="17">
        <v>8.9283098648147603E-3</v>
      </c>
      <c r="AD12" s="17">
        <v>1.84141114710825E-2</v>
      </c>
      <c r="AE12" s="17"/>
      <c r="AF12" s="17">
        <v>1.27089395993609E-2</v>
      </c>
      <c r="AG12" s="17">
        <v>2.46398184930657E-2</v>
      </c>
      <c r="AH12" s="17">
        <v>2.5981397964876699E-2</v>
      </c>
      <c r="AI12" s="17"/>
      <c r="AJ12" s="17">
        <v>2.12755383012176E-2</v>
      </c>
      <c r="AK12" s="17">
        <v>2.31202208972895E-2</v>
      </c>
      <c r="AL12" s="17">
        <v>3.0077113450948802E-2</v>
      </c>
      <c r="AM12" s="17">
        <v>0</v>
      </c>
      <c r="AN12" s="17">
        <v>1.97883115782365E-2</v>
      </c>
      <c r="AO12" s="17"/>
      <c r="AP12" s="17">
        <v>2.4189643485277499E-2</v>
      </c>
      <c r="AQ12" s="17">
        <v>2.0946599485178199E-2</v>
      </c>
      <c r="AR12" s="17">
        <v>2.3734693565283401E-2</v>
      </c>
    </row>
    <row r="13" spans="2:44" x14ac:dyDescent="0.5">
      <c r="B13" s="18" t="s">
        <v>288</v>
      </c>
      <c r="C13" s="17">
        <v>1.2246451770624601E-2</v>
      </c>
      <c r="D13" s="17">
        <v>1.2011485765093401E-2</v>
      </c>
      <c r="E13" s="17">
        <v>1.25241497854776E-2</v>
      </c>
      <c r="F13" s="17"/>
      <c r="G13" s="17">
        <v>1.3179747135168601E-2</v>
      </c>
      <c r="H13" s="17">
        <v>1.1743063021127501E-2</v>
      </c>
      <c r="I13" s="17">
        <v>1.30327435505323E-2</v>
      </c>
      <c r="J13" s="17">
        <v>1.57653960417195E-2</v>
      </c>
      <c r="K13" s="17">
        <v>3.0493784122073799E-3</v>
      </c>
      <c r="L13" s="17">
        <v>1.47188662359203E-2</v>
      </c>
      <c r="M13" s="17"/>
      <c r="N13" s="17">
        <v>6.9629452578269203E-3</v>
      </c>
      <c r="O13" s="17">
        <v>1.2688965630764701E-2</v>
      </c>
      <c r="P13" s="17">
        <v>1.2959368094034999E-2</v>
      </c>
      <c r="Q13" s="17">
        <v>1.69759755727352E-2</v>
      </c>
      <c r="R13" s="17"/>
      <c r="S13" s="17">
        <v>1.28328215506239E-2</v>
      </c>
      <c r="T13" s="17">
        <v>1.5925121910811399E-2</v>
      </c>
      <c r="U13" s="17">
        <v>0</v>
      </c>
      <c r="V13" s="17">
        <v>3.0310830777715E-2</v>
      </c>
      <c r="W13" s="17">
        <v>0</v>
      </c>
      <c r="X13" s="17">
        <v>1.53793980712337E-2</v>
      </c>
      <c r="Y13" s="17">
        <v>5.5630328086968099E-3</v>
      </c>
      <c r="Z13" s="17">
        <v>1.10462004604478E-2</v>
      </c>
      <c r="AA13" s="17">
        <v>1.33993814261504E-2</v>
      </c>
      <c r="AB13" s="17">
        <v>1.41868455012958E-2</v>
      </c>
      <c r="AC13" s="17">
        <v>0</v>
      </c>
      <c r="AD13" s="17">
        <v>2.1250694307513598E-2</v>
      </c>
      <c r="AE13" s="17"/>
      <c r="AF13" s="17">
        <v>2.4023180325207501E-2</v>
      </c>
      <c r="AG13" s="17">
        <v>3.5733091110810799E-3</v>
      </c>
      <c r="AH13" s="17">
        <v>1.50408771289817E-2</v>
      </c>
      <c r="AI13" s="17"/>
      <c r="AJ13" s="17">
        <v>1.2986519701423199E-2</v>
      </c>
      <c r="AK13" s="17">
        <v>8.6618605059796995E-3</v>
      </c>
      <c r="AL13" s="17">
        <v>0</v>
      </c>
      <c r="AM13" s="17">
        <v>2.46365555144934E-2</v>
      </c>
      <c r="AN13" s="17">
        <v>2.1595501276806001E-2</v>
      </c>
      <c r="AO13" s="17"/>
      <c r="AP13" s="17">
        <v>2.3030269574021698E-3</v>
      </c>
      <c r="AQ13" s="17">
        <v>7.0882326052675304E-3</v>
      </c>
      <c r="AR13" s="17">
        <v>1.4141369183334401E-2</v>
      </c>
    </row>
    <row r="14" spans="2:44" x14ac:dyDescent="0.5">
      <c r="B14" s="18" t="s">
        <v>87</v>
      </c>
      <c r="C14" s="17">
        <v>5.4134994858354102E-2</v>
      </c>
      <c r="D14" s="17">
        <v>5.0662880300204903E-2</v>
      </c>
      <c r="E14" s="17">
        <v>5.6795858964518803E-2</v>
      </c>
      <c r="F14" s="17"/>
      <c r="G14" s="17">
        <v>4.6298360095750501E-2</v>
      </c>
      <c r="H14" s="17">
        <v>3.7242278962693498E-2</v>
      </c>
      <c r="I14" s="17">
        <v>7.6752645030427696E-2</v>
      </c>
      <c r="J14" s="17">
        <v>6.1644241092275301E-2</v>
      </c>
      <c r="K14" s="17">
        <v>6.5236422694476798E-2</v>
      </c>
      <c r="L14" s="17">
        <v>4.0979928485455702E-2</v>
      </c>
      <c r="M14" s="17"/>
      <c r="N14" s="17">
        <v>4.22109912816266E-2</v>
      </c>
      <c r="O14" s="17">
        <v>3.92196846417599E-2</v>
      </c>
      <c r="P14" s="17">
        <v>4.4132177432917301E-2</v>
      </c>
      <c r="Q14" s="17">
        <v>9.1821439732818394E-2</v>
      </c>
      <c r="R14" s="17"/>
      <c r="S14" s="17">
        <v>3.6568043652440103E-2</v>
      </c>
      <c r="T14" s="17">
        <v>4.4679553774098199E-2</v>
      </c>
      <c r="U14" s="17">
        <v>8.3408243361772494E-2</v>
      </c>
      <c r="V14" s="17">
        <v>3.3228410585075897E-2</v>
      </c>
      <c r="W14" s="17">
        <v>4.8391385791156198E-2</v>
      </c>
      <c r="X14" s="17">
        <v>6.8667822050711896E-2</v>
      </c>
      <c r="Y14" s="17">
        <v>6.6443278187775803E-2</v>
      </c>
      <c r="Z14" s="17">
        <v>3.6822226227939098E-2</v>
      </c>
      <c r="AA14" s="17">
        <v>3.5216591710665303E-2</v>
      </c>
      <c r="AB14" s="17">
        <v>7.4531437808678505E-2</v>
      </c>
      <c r="AC14" s="17">
        <v>8.1573193202372801E-2</v>
      </c>
      <c r="AD14" s="17">
        <v>8.3993240399903593E-2</v>
      </c>
      <c r="AE14" s="17"/>
      <c r="AF14" s="17">
        <v>4.748582194802E-2</v>
      </c>
      <c r="AG14" s="17">
        <v>4.05285894598559E-2</v>
      </c>
      <c r="AH14" s="17">
        <v>7.6558554216041602E-2</v>
      </c>
      <c r="AI14" s="17"/>
      <c r="AJ14" s="17">
        <v>4.36894808682994E-2</v>
      </c>
      <c r="AK14" s="17">
        <v>3.47994835257023E-2</v>
      </c>
      <c r="AL14" s="17">
        <v>5.5600548809105997E-2</v>
      </c>
      <c r="AM14" s="17">
        <v>7.5986729450556401E-2</v>
      </c>
      <c r="AN14" s="17">
        <v>0.109792508575737</v>
      </c>
      <c r="AO14" s="17"/>
      <c r="AP14" s="17">
        <v>4.4729713559575099E-2</v>
      </c>
      <c r="AQ14" s="17">
        <v>2.4784877056186101E-2</v>
      </c>
      <c r="AR14" s="17">
        <v>6.0782445778510698E-2</v>
      </c>
    </row>
    <row r="15" spans="2:44" x14ac:dyDescent="0.5">
      <c r="B15" s="18" t="s">
        <v>289</v>
      </c>
      <c r="C15" s="21">
        <v>0.69818986448838505</v>
      </c>
      <c r="D15" s="21">
        <v>0.7287312252614</v>
      </c>
      <c r="E15" s="21">
        <v>0.66810256434598703</v>
      </c>
      <c r="F15" s="21"/>
      <c r="G15" s="21">
        <v>0.68846863512118495</v>
      </c>
      <c r="H15" s="21">
        <v>0.73388238854740295</v>
      </c>
      <c r="I15" s="21">
        <v>0.67309254005528596</v>
      </c>
      <c r="J15" s="21">
        <v>0.67934644079955597</v>
      </c>
      <c r="K15" s="21">
        <v>0.69151830649420198</v>
      </c>
      <c r="L15" s="21">
        <v>0.71606981380532098</v>
      </c>
      <c r="M15" s="21"/>
      <c r="N15" s="21">
        <v>0.77098436157383299</v>
      </c>
      <c r="O15" s="21">
        <v>0.70061618692448402</v>
      </c>
      <c r="P15" s="21">
        <v>0.70089591900471204</v>
      </c>
      <c r="Q15" s="21">
        <v>0.61389474852556303</v>
      </c>
      <c r="R15" s="21"/>
      <c r="S15" s="21">
        <v>0.68781602739693004</v>
      </c>
      <c r="T15" s="21">
        <v>0.67232057766905495</v>
      </c>
      <c r="U15" s="21">
        <v>0.68383219473870505</v>
      </c>
      <c r="V15" s="21">
        <v>0.69213981164712701</v>
      </c>
      <c r="W15" s="21">
        <v>0.75219196366484897</v>
      </c>
      <c r="X15" s="21">
        <v>0.70754574901927403</v>
      </c>
      <c r="Y15" s="21">
        <v>0.698518763516496</v>
      </c>
      <c r="Z15" s="21">
        <v>0.68876833004276605</v>
      </c>
      <c r="AA15" s="21">
        <v>0.71865218515179397</v>
      </c>
      <c r="AB15" s="21">
        <v>0.68092196301867103</v>
      </c>
      <c r="AC15" s="21">
        <v>0.77055497457468503</v>
      </c>
      <c r="AD15" s="21">
        <v>0.62767749017871199</v>
      </c>
      <c r="AE15" s="21"/>
      <c r="AF15" s="21">
        <v>0.69515700399885605</v>
      </c>
      <c r="AG15" s="21">
        <v>0.73361636882176695</v>
      </c>
      <c r="AH15" s="21">
        <v>0.65419898358294304</v>
      </c>
      <c r="AI15" s="21"/>
      <c r="AJ15" s="21">
        <v>0.71581947000389401</v>
      </c>
      <c r="AK15" s="21">
        <v>0.76519716893373901</v>
      </c>
      <c r="AL15" s="21">
        <v>0.653572375365993</v>
      </c>
      <c r="AM15" s="21">
        <v>0.53900106599481701</v>
      </c>
      <c r="AN15" s="21">
        <v>0.59607929406297999</v>
      </c>
      <c r="AO15" s="21"/>
      <c r="AP15" s="21">
        <v>0.74617609123443696</v>
      </c>
      <c r="AQ15" s="21">
        <v>0.77806821513450197</v>
      </c>
      <c r="AR15" s="21">
        <v>0.66052101588320999</v>
      </c>
    </row>
    <row r="16" spans="2:44" x14ac:dyDescent="0.5">
      <c r="B16" s="18" t="s">
        <v>290</v>
      </c>
      <c r="C16" s="21">
        <v>3.4329236243561399E-2</v>
      </c>
      <c r="D16" s="21">
        <v>3.57432124553793E-2</v>
      </c>
      <c r="E16" s="21">
        <v>3.3082135140886301E-2</v>
      </c>
      <c r="F16" s="21"/>
      <c r="G16" s="21">
        <v>5.9180656032219101E-2</v>
      </c>
      <c r="H16" s="21">
        <v>5.5055530354979502E-2</v>
      </c>
      <c r="I16" s="21">
        <v>2.8021499511161101E-2</v>
      </c>
      <c r="J16" s="21">
        <v>2.7552898644997399E-2</v>
      </c>
      <c r="K16" s="21">
        <v>6.0794387830273699E-3</v>
      </c>
      <c r="L16" s="21">
        <v>3.0674829131801001E-2</v>
      </c>
      <c r="M16" s="21"/>
      <c r="N16" s="21">
        <v>3.0884284200577299E-2</v>
      </c>
      <c r="O16" s="21">
        <v>3.1218106917815399E-2</v>
      </c>
      <c r="P16" s="21">
        <v>3.3380397047145703E-2</v>
      </c>
      <c r="Q16" s="21">
        <v>4.24523693713122E-2</v>
      </c>
      <c r="R16" s="21"/>
      <c r="S16" s="21">
        <v>5.0175062793348699E-2</v>
      </c>
      <c r="T16" s="21">
        <v>4.2245886175952201E-2</v>
      </c>
      <c r="U16" s="21">
        <v>0</v>
      </c>
      <c r="V16" s="21">
        <v>4.2676489791391797E-2</v>
      </c>
      <c r="W16" s="21">
        <v>3.5030253412885098E-2</v>
      </c>
      <c r="X16" s="21">
        <v>3.9401976586694497E-2</v>
      </c>
      <c r="Y16" s="21">
        <v>3.0240785323460799E-2</v>
      </c>
      <c r="Z16" s="21">
        <v>4.7561325266788697E-2</v>
      </c>
      <c r="AA16" s="21">
        <v>1.8018954704483801E-2</v>
      </c>
      <c r="AB16" s="21">
        <v>4.4927272714048498E-2</v>
      </c>
      <c r="AC16" s="21">
        <v>8.9283098648147603E-3</v>
      </c>
      <c r="AD16" s="21">
        <v>3.9664805778596102E-2</v>
      </c>
      <c r="AE16" s="21"/>
      <c r="AF16" s="21">
        <v>3.6732119924568402E-2</v>
      </c>
      <c r="AG16" s="21">
        <v>2.8213127604146699E-2</v>
      </c>
      <c r="AH16" s="21">
        <v>4.1022275093858397E-2</v>
      </c>
      <c r="AI16" s="21"/>
      <c r="AJ16" s="21">
        <v>3.4262058002640899E-2</v>
      </c>
      <c r="AK16" s="21">
        <v>3.17820814032692E-2</v>
      </c>
      <c r="AL16" s="21">
        <v>3.0077113450948802E-2</v>
      </c>
      <c r="AM16" s="21">
        <v>2.46365555144934E-2</v>
      </c>
      <c r="AN16" s="21">
        <v>4.1383812855042501E-2</v>
      </c>
      <c r="AO16" s="21"/>
      <c r="AP16" s="21">
        <v>2.6492670442679601E-2</v>
      </c>
      <c r="AQ16" s="21">
        <v>2.8034832090445699E-2</v>
      </c>
      <c r="AR16" s="21">
        <v>3.7876062748617899E-2</v>
      </c>
    </row>
    <row r="17" spans="2:44" x14ac:dyDescent="0.5">
      <c r="B17" s="18" t="s">
        <v>90</v>
      </c>
      <c r="C17" s="22">
        <v>0.66386062824482395</v>
      </c>
      <c r="D17" s="22">
        <v>0.69298801280601996</v>
      </c>
      <c r="E17" s="22">
        <v>0.63502042920510104</v>
      </c>
      <c r="F17" s="22"/>
      <c r="G17" s="22">
        <v>0.62928797908896605</v>
      </c>
      <c r="H17" s="22">
        <v>0.67882685819242405</v>
      </c>
      <c r="I17" s="22">
        <v>0.64507104054412501</v>
      </c>
      <c r="J17" s="22">
        <v>0.65179354215455898</v>
      </c>
      <c r="K17" s="22">
        <v>0.68543886771117402</v>
      </c>
      <c r="L17" s="22">
        <v>0.68539498467352</v>
      </c>
      <c r="M17" s="22"/>
      <c r="N17" s="22">
        <v>0.740100077373256</v>
      </c>
      <c r="O17" s="22">
        <v>0.66939808000666801</v>
      </c>
      <c r="P17" s="22">
        <v>0.66751552195756603</v>
      </c>
      <c r="Q17" s="22">
        <v>0.571442379154251</v>
      </c>
      <c r="R17" s="22"/>
      <c r="S17" s="22">
        <v>0.63764096460358199</v>
      </c>
      <c r="T17" s="22">
        <v>0.63007469149310302</v>
      </c>
      <c r="U17" s="22">
        <v>0.68383219473870505</v>
      </c>
      <c r="V17" s="22">
        <v>0.64946332185573497</v>
      </c>
      <c r="W17" s="22">
        <v>0.71716171025196396</v>
      </c>
      <c r="X17" s="22">
        <v>0.66814377243257905</v>
      </c>
      <c r="Y17" s="22">
        <v>0.66827797819303503</v>
      </c>
      <c r="Z17" s="22">
        <v>0.64120700477597803</v>
      </c>
      <c r="AA17" s="22">
        <v>0.70063323044730996</v>
      </c>
      <c r="AB17" s="22">
        <v>0.63599469030462297</v>
      </c>
      <c r="AC17" s="22">
        <v>0.76162666470986995</v>
      </c>
      <c r="AD17" s="22">
        <v>0.588012684400116</v>
      </c>
      <c r="AE17" s="22"/>
      <c r="AF17" s="22">
        <v>0.65842488407428801</v>
      </c>
      <c r="AG17" s="22">
        <v>0.70540324121762099</v>
      </c>
      <c r="AH17" s="22">
        <v>0.61317670848908401</v>
      </c>
      <c r="AI17" s="22"/>
      <c r="AJ17" s="22">
        <v>0.68155741200125297</v>
      </c>
      <c r="AK17" s="22">
        <v>0.73341508753047002</v>
      </c>
      <c r="AL17" s="22">
        <v>0.62349526191504501</v>
      </c>
      <c r="AM17" s="22">
        <v>0.51436451048032295</v>
      </c>
      <c r="AN17" s="22">
        <v>0.55469548120793699</v>
      </c>
      <c r="AO17" s="22"/>
      <c r="AP17" s="22">
        <v>0.71968342079175796</v>
      </c>
      <c r="AQ17" s="22">
        <v>0.75003338304405598</v>
      </c>
      <c r="AR17" s="22">
        <v>0.62264495313459201</v>
      </c>
    </row>
    <row r="18" spans="2:44" x14ac:dyDescent="0.5">
      <c r="B18" s="16"/>
    </row>
    <row r="19" spans="2:44" x14ac:dyDescent="0.5">
      <c r="B19" t="s">
        <v>76</v>
      </c>
    </row>
    <row r="20" spans="2:44" x14ac:dyDescent="0.5">
      <c r="B20" t="s">
        <v>77</v>
      </c>
    </row>
    <row r="22" spans="2:44" x14ac:dyDescent="0.5">
      <c r="B22" s="8" t="str">
        <f>HYPERLINK("#'Contents'!A1", "Return to Contents")</f>
        <v>Return to Contents</v>
      </c>
    </row>
  </sheetData>
  <mergeCells count="8">
    <mergeCell ref="AJ5:AN5"/>
    <mergeCell ref="AP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B2:AR22"/>
  <sheetViews>
    <sheetView showGridLines="0" workbookViewId="0">
      <pane xSplit="2" topLeftCell="C1" activePane="topRight" state="frozen"/>
      <selection pane="topRight"/>
    </sheetView>
  </sheetViews>
  <sheetFormatPr defaultColWidth="10.8203125" defaultRowHeight="14.35" x14ac:dyDescent="0.5"/>
  <cols>
    <col min="2" max="2" width="25.703125" customWidth="1"/>
    <col min="3" max="5" width="10.703125" customWidth="1"/>
    <col min="6" max="6" width="2.17578125" customWidth="1"/>
    <col min="7" max="12" width="10.703125" customWidth="1"/>
    <col min="13" max="13" width="2.17578125" customWidth="1"/>
    <col min="14" max="17" width="10.703125" customWidth="1"/>
    <col min="18" max="18" width="2.17578125" customWidth="1"/>
    <col min="19" max="30" width="10.703125" customWidth="1"/>
    <col min="31" max="31" width="2.17578125" customWidth="1"/>
    <col min="32" max="34" width="10.703125" customWidth="1"/>
    <col min="35" max="35" width="2.17578125" customWidth="1"/>
    <col min="36" max="40" width="10.703125" customWidth="1"/>
    <col min="41" max="41" width="2.17578125" customWidth="1"/>
    <col min="42" max="44" width="10.703125" customWidth="1"/>
    <col min="45" max="45" width="2.17578125" customWidth="1"/>
  </cols>
  <sheetData>
    <row r="2" spans="2:44" ht="40" customHeight="1" x14ac:dyDescent="0.5">
      <c r="D2" s="30" t="s">
        <v>407</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row>
    <row r="5" spans="2:44" ht="30" customHeight="1" x14ac:dyDescent="0.5">
      <c r="B5" s="15"/>
      <c r="C5" s="15"/>
      <c r="D5" s="29" t="s">
        <v>50</v>
      </c>
      <c r="E5" s="29"/>
      <c r="F5" s="15"/>
      <c r="G5" s="29" t="s">
        <v>51</v>
      </c>
      <c r="H5" s="29"/>
      <c r="I5" s="29"/>
      <c r="J5" s="29"/>
      <c r="K5" s="29"/>
      <c r="L5" s="29"/>
      <c r="M5" s="15"/>
      <c r="N5" s="29" t="s">
        <v>52</v>
      </c>
      <c r="O5" s="29"/>
      <c r="P5" s="29"/>
      <c r="Q5" s="29"/>
      <c r="R5" s="15"/>
      <c r="S5" s="29" t="s">
        <v>53</v>
      </c>
      <c r="T5" s="29"/>
      <c r="U5" s="29"/>
      <c r="V5" s="29"/>
      <c r="W5" s="29"/>
      <c r="X5" s="29"/>
      <c r="Y5" s="29"/>
      <c r="Z5" s="29"/>
      <c r="AA5" s="29"/>
      <c r="AB5" s="29"/>
      <c r="AC5" s="29"/>
      <c r="AD5" s="29"/>
      <c r="AE5" s="15"/>
      <c r="AF5" s="29" t="s">
        <v>54</v>
      </c>
      <c r="AG5" s="29"/>
      <c r="AH5" s="29"/>
      <c r="AI5" s="15"/>
      <c r="AJ5" s="29" t="s">
        <v>55</v>
      </c>
      <c r="AK5" s="29"/>
      <c r="AL5" s="29"/>
      <c r="AM5" s="29"/>
      <c r="AN5" s="29"/>
      <c r="AO5" s="15"/>
      <c r="AP5" s="29" t="s">
        <v>56</v>
      </c>
      <c r="AQ5" s="29"/>
      <c r="AR5" s="29"/>
    </row>
    <row r="6" spans="2:44" ht="43" x14ac:dyDescent="0.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row>
    <row r="7" spans="2:44" ht="30" customHeight="1" x14ac:dyDescent="0.5">
      <c r="B7" s="10" t="s">
        <v>18</v>
      </c>
      <c r="C7" s="10">
        <v>2011</v>
      </c>
      <c r="D7" s="10">
        <v>973</v>
      </c>
      <c r="E7" s="10">
        <v>1034</v>
      </c>
      <c r="F7" s="10"/>
      <c r="G7" s="10">
        <v>293</v>
      </c>
      <c r="H7" s="10">
        <v>293</v>
      </c>
      <c r="I7" s="10">
        <v>331</v>
      </c>
      <c r="J7" s="10">
        <v>331</v>
      </c>
      <c r="K7" s="10">
        <v>305</v>
      </c>
      <c r="L7" s="10">
        <v>458</v>
      </c>
      <c r="M7" s="10"/>
      <c r="N7" s="10">
        <v>545</v>
      </c>
      <c r="O7" s="10">
        <v>548</v>
      </c>
      <c r="P7" s="10">
        <v>415</v>
      </c>
      <c r="Q7" s="10">
        <v>498</v>
      </c>
      <c r="R7" s="10"/>
      <c r="S7" s="10">
        <v>288</v>
      </c>
      <c r="T7" s="10">
        <v>268</v>
      </c>
      <c r="U7" s="10">
        <v>162</v>
      </c>
      <c r="V7" s="10">
        <v>184</v>
      </c>
      <c r="W7" s="10">
        <v>142</v>
      </c>
      <c r="X7" s="10">
        <v>193</v>
      </c>
      <c r="Y7" s="10">
        <v>161</v>
      </c>
      <c r="Z7" s="10">
        <v>83</v>
      </c>
      <c r="AA7" s="10">
        <v>227</v>
      </c>
      <c r="AB7" s="10">
        <v>144</v>
      </c>
      <c r="AC7" s="10">
        <v>107</v>
      </c>
      <c r="AD7" s="10">
        <v>52</v>
      </c>
      <c r="AE7" s="10"/>
      <c r="AF7" s="10">
        <v>728</v>
      </c>
      <c r="AG7" s="10">
        <v>785</v>
      </c>
      <c r="AH7" s="10">
        <v>299</v>
      </c>
      <c r="AI7" s="10"/>
      <c r="AJ7" s="10">
        <v>692</v>
      </c>
      <c r="AK7" s="10">
        <v>539</v>
      </c>
      <c r="AL7" s="10">
        <v>143</v>
      </c>
      <c r="AM7" s="10">
        <v>38</v>
      </c>
      <c r="AN7" s="10">
        <v>294</v>
      </c>
      <c r="AO7" s="10"/>
      <c r="AP7" s="10">
        <v>390</v>
      </c>
      <c r="AQ7" s="10">
        <v>732</v>
      </c>
      <c r="AR7" s="10">
        <v>133</v>
      </c>
    </row>
    <row r="8" spans="2:44" ht="30" customHeight="1" x14ac:dyDescent="0.5">
      <c r="B8" s="11" t="s">
        <v>19</v>
      </c>
      <c r="C8" s="11">
        <v>2011</v>
      </c>
      <c r="D8" s="11">
        <v>992</v>
      </c>
      <c r="E8" s="11">
        <v>1015</v>
      </c>
      <c r="F8" s="11"/>
      <c r="G8" s="11">
        <v>280</v>
      </c>
      <c r="H8" s="11">
        <v>341</v>
      </c>
      <c r="I8" s="11">
        <v>343</v>
      </c>
      <c r="J8" s="11">
        <v>343</v>
      </c>
      <c r="K8" s="11">
        <v>283</v>
      </c>
      <c r="L8" s="11">
        <v>420</v>
      </c>
      <c r="M8" s="11"/>
      <c r="N8" s="11">
        <v>541</v>
      </c>
      <c r="O8" s="11">
        <v>522</v>
      </c>
      <c r="P8" s="11">
        <v>441</v>
      </c>
      <c r="Q8" s="11">
        <v>502</v>
      </c>
      <c r="R8" s="11"/>
      <c r="S8" s="11">
        <v>282</v>
      </c>
      <c r="T8" s="11">
        <v>261</v>
      </c>
      <c r="U8" s="11">
        <v>161</v>
      </c>
      <c r="V8" s="11">
        <v>181</v>
      </c>
      <c r="W8" s="11">
        <v>141</v>
      </c>
      <c r="X8" s="11">
        <v>181</v>
      </c>
      <c r="Y8" s="11">
        <v>161</v>
      </c>
      <c r="Z8" s="11">
        <v>80</v>
      </c>
      <c r="AA8" s="11">
        <v>221</v>
      </c>
      <c r="AB8" s="11">
        <v>181</v>
      </c>
      <c r="AC8" s="11">
        <v>101</v>
      </c>
      <c r="AD8" s="11">
        <v>60</v>
      </c>
      <c r="AE8" s="11"/>
      <c r="AF8" s="11">
        <v>714</v>
      </c>
      <c r="AG8" s="11">
        <v>797</v>
      </c>
      <c r="AH8" s="11">
        <v>308</v>
      </c>
      <c r="AI8" s="11"/>
      <c r="AJ8" s="11">
        <v>674</v>
      </c>
      <c r="AK8" s="11">
        <v>545</v>
      </c>
      <c r="AL8" s="11">
        <v>138</v>
      </c>
      <c r="AM8" s="11">
        <v>36</v>
      </c>
      <c r="AN8" s="11">
        <v>298</v>
      </c>
      <c r="AO8" s="11"/>
      <c r="AP8" s="11">
        <v>383</v>
      </c>
      <c r="AQ8" s="11">
        <v>736</v>
      </c>
      <c r="AR8" s="11">
        <v>130</v>
      </c>
    </row>
    <row r="9" spans="2:44" x14ac:dyDescent="0.5">
      <c r="B9" s="18" t="s">
        <v>284</v>
      </c>
      <c r="C9" s="17">
        <v>0.23412137704566499</v>
      </c>
      <c r="D9" s="17">
        <v>0.25731395641090299</v>
      </c>
      <c r="E9" s="17">
        <v>0.210492405523454</v>
      </c>
      <c r="F9" s="17"/>
      <c r="G9" s="17">
        <v>0.25241026501439201</v>
      </c>
      <c r="H9" s="17">
        <v>0.23890168953041899</v>
      </c>
      <c r="I9" s="17">
        <v>0.244776485519385</v>
      </c>
      <c r="J9" s="17">
        <v>0.24245417069128999</v>
      </c>
      <c r="K9" s="17">
        <v>0.188421831978345</v>
      </c>
      <c r="L9" s="17">
        <v>0.23335953822536901</v>
      </c>
      <c r="M9" s="17"/>
      <c r="N9" s="17">
        <v>0.26927226742923499</v>
      </c>
      <c r="O9" s="17">
        <v>0.21684564495870801</v>
      </c>
      <c r="P9" s="17">
        <v>0.235630749245336</v>
      </c>
      <c r="Q9" s="17">
        <v>0.213423784878228</v>
      </c>
      <c r="R9" s="17"/>
      <c r="S9" s="17">
        <v>0.231008234608092</v>
      </c>
      <c r="T9" s="17">
        <v>0.23636134951763901</v>
      </c>
      <c r="U9" s="17">
        <v>0.27012734056493198</v>
      </c>
      <c r="V9" s="17">
        <v>0.246399710640513</v>
      </c>
      <c r="W9" s="17">
        <v>0.20864069980074601</v>
      </c>
      <c r="X9" s="17">
        <v>0.26822992998629702</v>
      </c>
      <c r="Y9" s="17">
        <v>0.25437626539803798</v>
      </c>
      <c r="Z9" s="17">
        <v>0.216721278387979</v>
      </c>
      <c r="AA9" s="17">
        <v>0.21864823783926801</v>
      </c>
      <c r="AB9" s="17">
        <v>0.195838136508618</v>
      </c>
      <c r="AC9" s="17">
        <v>0.24686187941762799</v>
      </c>
      <c r="AD9" s="17">
        <v>0.182105016375289</v>
      </c>
      <c r="AE9" s="17"/>
      <c r="AF9" s="17">
        <v>0.23697097119878299</v>
      </c>
      <c r="AG9" s="17">
        <v>0.251271559469609</v>
      </c>
      <c r="AH9" s="17">
        <v>0.19896161983437499</v>
      </c>
      <c r="AI9" s="17"/>
      <c r="AJ9" s="17">
        <v>0.24554605121332601</v>
      </c>
      <c r="AK9" s="17">
        <v>0.25211296785259002</v>
      </c>
      <c r="AL9" s="17">
        <v>0.26754693769069399</v>
      </c>
      <c r="AM9" s="17">
        <v>0.17524939001387499</v>
      </c>
      <c r="AN9" s="17">
        <v>0.17737041042350399</v>
      </c>
      <c r="AO9" s="17"/>
      <c r="AP9" s="17">
        <v>0.24030886092454601</v>
      </c>
      <c r="AQ9" s="17">
        <v>0.28119060049963901</v>
      </c>
      <c r="AR9" s="17">
        <v>0.23672232775829299</v>
      </c>
    </row>
    <row r="10" spans="2:44" x14ac:dyDescent="0.5">
      <c r="B10" s="18" t="s">
        <v>285</v>
      </c>
      <c r="C10" s="17">
        <v>0.48800866690532702</v>
      </c>
      <c r="D10" s="17">
        <v>0.46512337905437301</v>
      </c>
      <c r="E10" s="17">
        <v>0.51119148105388401</v>
      </c>
      <c r="F10" s="17"/>
      <c r="G10" s="17">
        <v>0.43685587475988602</v>
      </c>
      <c r="H10" s="17">
        <v>0.52986129564828699</v>
      </c>
      <c r="I10" s="17">
        <v>0.484281735834866</v>
      </c>
      <c r="J10" s="17">
        <v>0.454990020651797</v>
      </c>
      <c r="K10" s="17">
        <v>0.51037705932549704</v>
      </c>
      <c r="L10" s="17">
        <v>0.50302695176633905</v>
      </c>
      <c r="M10" s="17"/>
      <c r="N10" s="17">
        <v>0.52429679851018596</v>
      </c>
      <c r="O10" s="17">
        <v>0.51460175579832801</v>
      </c>
      <c r="P10" s="17">
        <v>0.47406466792546498</v>
      </c>
      <c r="Q10" s="17">
        <v>0.43447072888279398</v>
      </c>
      <c r="R10" s="17"/>
      <c r="S10" s="17">
        <v>0.48701829355232701</v>
      </c>
      <c r="T10" s="17">
        <v>0.53079268096478804</v>
      </c>
      <c r="U10" s="17">
        <v>0.45228295634855298</v>
      </c>
      <c r="V10" s="17">
        <v>0.45220037802229901</v>
      </c>
      <c r="W10" s="17">
        <v>0.512486138587392</v>
      </c>
      <c r="X10" s="17">
        <v>0.43349264353120898</v>
      </c>
      <c r="Y10" s="17">
        <v>0.48763720299837798</v>
      </c>
      <c r="Z10" s="17">
        <v>0.53277897429219401</v>
      </c>
      <c r="AA10" s="17">
        <v>0.50596366526131298</v>
      </c>
      <c r="AB10" s="17">
        <v>0.49264009043451401</v>
      </c>
      <c r="AC10" s="17">
        <v>0.51704094184300597</v>
      </c>
      <c r="AD10" s="17">
        <v>0.42967211795154803</v>
      </c>
      <c r="AE10" s="17"/>
      <c r="AF10" s="17">
        <v>0.478297850644052</v>
      </c>
      <c r="AG10" s="17">
        <v>0.51550943582173603</v>
      </c>
      <c r="AH10" s="17">
        <v>0.46895788894703699</v>
      </c>
      <c r="AI10" s="17"/>
      <c r="AJ10" s="17">
        <v>0.48801052994793598</v>
      </c>
      <c r="AK10" s="17">
        <v>0.50977282468607998</v>
      </c>
      <c r="AL10" s="17">
        <v>0.47536407569910799</v>
      </c>
      <c r="AM10" s="17">
        <v>0.43106408492932802</v>
      </c>
      <c r="AN10" s="17">
        <v>0.46864500097098299</v>
      </c>
      <c r="AO10" s="17"/>
      <c r="AP10" s="17">
        <v>0.50987835415442195</v>
      </c>
      <c r="AQ10" s="17">
        <v>0.50823159629990899</v>
      </c>
      <c r="AR10" s="17">
        <v>0.494599314272341</v>
      </c>
    </row>
    <row r="11" spans="2:44" x14ac:dyDescent="0.5">
      <c r="B11" s="18" t="s">
        <v>286</v>
      </c>
      <c r="C11" s="17">
        <v>0.20059923885601499</v>
      </c>
      <c r="D11" s="17">
        <v>0.206658212933854</v>
      </c>
      <c r="E11" s="17">
        <v>0.19546532094013599</v>
      </c>
      <c r="F11" s="17"/>
      <c r="G11" s="17">
        <v>0.214505975680821</v>
      </c>
      <c r="H11" s="17">
        <v>0.16833072216251399</v>
      </c>
      <c r="I11" s="17">
        <v>0.17261589496768401</v>
      </c>
      <c r="J11" s="17">
        <v>0.22331163752937599</v>
      </c>
      <c r="K11" s="17">
        <v>0.237411325622497</v>
      </c>
      <c r="L11" s="17">
        <v>0.19702844134865699</v>
      </c>
      <c r="M11" s="17"/>
      <c r="N11" s="17">
        <v>0.15426555103697501</v>
      </c>
      <c r="O11" s="17">
        <v>0.19399648237421299</v>
      </c>
      <c r="P11" s="17">
        <v>0.225501598563494</v>
      </c>
      <c r="Q11" s="17">
        <v>0.233233910556361</v>
      </c>
      <c r="R11" s="17"/>
      <c r="S11" s="17">
        <v>0.211434283703409</v>
      </c>
      <c r="T11" s="17">
        <v>0.16119371999078499</v>
      </c>
      <c r="U11" s="17">
        <v>0.196244056530197</v>
      </c>
      <c r="V11" s="17">
        <v>0.224252487214185</v>
      </c>
      <c r="W11" s="17">
        <v>0.21321171108255099</v>
      </c>
      <c r="X11" s="17">
        <v>0.21147234839301099</v>
      </c>
      <c r="Y11" s="17">
        <v>0.18653183440485399</v>
      </c>
      <c r="Z11" s="17">
        <v>0.21280639762438</v>
      </c>
      <c r="AA11" s="17">
        <v>0.20715332898597899</v>
      </c>
      <c r="AB11" s="17">
        <v>0.20189104338955399</v>
      </c>
      <c r="AC11" s="17">
        <v>0.15544304269283701</v>
      </c>
      <c r="AD11" s="17">
        <v>0.26852790936926002</v>
      </c>
      <c r="AE11" s="17"/>
      <c r="AF11" s="17">
        <v>0.21032972282062201</v>
      </c>
      <c r="AG11" s="17">
        <v>0.18461910668807099</v>
      </c>
      <c r="AH11" s="17">
        <v>0.19927982815526801</v>
      </c>
      <c r="AI11" s="17"/>
      <c r="AJ11" s="17">
        <v>0.20299602007834999</v>
      </c>
      <c r="AK11" s="17">
        <v>0.173891701045124</v>
      </c>
      <c r="AL11" s="17">
        <v>0.200097611891488</v>
      </c>
      <c r="AM11" s="17">
        <v>0.293063240091747</v>
      </c>
      <c r="AN11" s="17">
        <v>0.222630160393256</v>
      </c>
      <c r="AO11" s="17"/>
      <c r="AP11" s="17">
        <v>0.203076371291285</v>
      </c>
      <c r="AQ11" s="17">
        <v>0.147784052143689</v>
      </c>
      <c r="AR11" s="17">
        <v>0.19119883664359399</v>
      </c>
    </row>
    <row r="12" spans="2:44" x14ac:dyDescent="0.5">
      <c r="B12" s="18" t="s">
        <v>287</v>
      </c>
      <c r="C12" s="17">
        <v>2.2811977373909099E-2</v>
      </c>
      <c r="D12" s="17">
        <v>2.13375677311625E-2</v>
      </c>
      <c r="E12" s="17">
        <v>2.4342431946769001E-2</v>
      </c>
      <c r="F12" s="17"/>
      <c r="G12" s="17">
        <v>4.4382499783296697E-2</v>
      </c>
      <c r="H12" s="17">
        <v>1.8896028945894299E-2</v>
      </c>
      <c r="I12" s="17">
        <v>1.2731365309211699E-2</v>
      </c>
      <c r="J12" s="17">
        <v>2.3499440123038701E-2</v>
      </c>
      <c r="K12" s="17">
        <v>1.2838712142089301E-2</v>
      </c>
      <c r="L12" s="17">
        <v>2.6019927376280099E-2</v>
      </c>
      <c r="M12" s="17"/>
      <c r="N12" s="17">
        <v>1.6157609455433802E-2</v>
      </c>
      <c r="O12" s="17">
        <v>2.6878838059548198E-2</v>
      </c>
      <c r="P12" s="17">
        <v>1.6536285125990698E-2</v>
      </c>
      <c r="Q12" s="17">
        <v>3.14947501511861E-2</v>
      </c>
      <c r="R12" s="17"/>
      <c r="S12" s="17">
        <v>3.4616091553844403E-2</v>
      </c>
      <c r="T12" s="17">
        <v>2.2263974305580601E-2</v>
      </c>
      <c r="U12" s="17">
        <v>1.2361717428877201E-2</v>
      </c>
      <c r="V12" s="17">
        <v>2.48236060120339E-2</v>
      </c>
      <c r="W12" s="17">
        <v>2.62215118797288E-2</v>
      </c>
      <c r="X12" s="17">
        <v>1.5012383975705E-2</v>
      </c>
      <c r="Y12" s="17">
        <v>1.1548947659426901E-2</v>
      </c>
      <c r="Z12" s="17">
        <v>0</v>
      </c>
      <c r="AA12" s="17">
        <v>2.7121136440897899E-2</v>
      </c>
      <c r="AB12" s="17">
        <v>3.4655725763735101E-2</v>
      </c>
      <c r="AC12" s="17">
        <v>2.0042017367633499E-2</v>
      </c>
      <c r="AD12" s="17">
        <v>2.09666122733497E-2</v>
      </c>
      <c r="AE12" s="17"/>
      <c r="AF12" s="17">
        <v>2.7390542169806999E-2</v>
      </c>
      <c r="AG12" s="17">
        <v>1.3441226688268E-2</v>
      </c>
      <c r="AH12" s="17">
        <v>2.5078697503208E-2</v>
      </c>
      <c r="AI12" s="17"/>
      <c r="AJ12" s="17">
        <v>2.13603098137999E-2</v>
      </c>
      <c r="AK12" s="17">
        <v>2.45158684241281E-2</v>
      </c>
      <c r="AL12" s="17">
        <v>2.26101201057653E-2</v>
      </c>
      <c r="AM12" s="17">
        <v>2.8981349702556902E-2</v>
      </c>
      <c r="AN12" s="17">
        <v>2.4265612743141901E-2</v>
      </c>
      <c r="AO12" s="17"/>
      <c r="AP12" s="17">
        <v>1.1993994628749401E-2</v>
      </c>
      <c r="AQ12" s="17">
        <v>2.7662750215426E-2</v>
      </c>
      <c r="AR12" s="17">
        <v>3.92349882809798E-2</v>
      </c>
    </row>
    <row r="13" spans="2:44" x14ac:dyDescent="0.5">
      <c r="B13" s="18" t="s">
        <v>288</v>
      </c>
      <c r="C13" s="17">
        <v>8.7470525414645693E-3</v>
      </c>
      <c r="D13" s="17">
        <v>1.1065905329752599E-2</v>
      </c>
      <c r="E13" s="17">
        <v>6.5152168007079903E-3</v>
      </c>
      <c r="F13" s="17"/>
      <c r="G13" s="17">
        <v>1.3829225868697399E-2</v>
      </c>
      <c r="H13" s="17">
        <v>2.9570133686349699E-3</v>
      </c>
      <c r="I13" s="17">
        <v>6.6551183374423603E-3</v>
      </c>
      <c r="J13" s="17">
        <v>1.23109621801744E-2</v>
      </c>
      <c r="K13" s="17">
        <v>6.1466371762676098E-3</v>
      </c>
      <c r="L13" s="17">
        <v>1.06153553381331E-2</v>
      </c>
      <c r="M13" s="17"/>
      <c r="N13" s="17">
        <v>4.9893569151273501E-3</v>
      </c>
      <c r="O13" s="17">
        <v>6.9759464005399599E-3</v>
      </c>
      <c r="P13" s="17">
        <v>1.6979638841473601E-2</v>
      </c>
      <c r="Q13" s="17">
        <v>7.4932586048399004E-3</v>
      </c>
      <c r="R13" s="17"/>
      <c r="S13" s="17">
        <v>3.2642862174981102E-3</v>
      </c>
      <c r="T13" s="17">
        <v>1.1724257607660901E-2</v>
      </c>
      <c r="U13" s="17">
        <v>6.3780670046960503E-3</v>
      </c>
      <c r="V13" s="17">
        <v>2.5537679962901998E-2</v>
      </c>
      <c r="W13" s="17">
        <v>6.0898306907416298E-3</v>
      </c>
      <c r="X13" s="17">
        <v>1.0768469346764301E-2</v>
      </c>
      <c r="Y13" s="17">
        <v>1.12325986264151E-2</v>
      </c>
      <c r="Z13" s="17">
        <v>1.23788991189681E-2</v>
      </c>
      <c r="AA13" s="17">
        <v>4.8796846601964197E-3</v>
      </c>
      <c r="AB13" s="17">
        <v>0</v>
      </c>
      <c r="AC13" s="17">
        <v>0</v>
      </c>
      <c r="AD13" s="17">
        <v>2.1250694307513598E-2</v>
      </c>
      <c r="AE13" s="17"/>
      <c r="AF13" s="17">
        <v>1.4704571059202001E-2</v>
      </c>
      <c r="AG13" s="17">
        <v>2.2553751755330798E-3</v>
      </c>
      <c r="AH13" s="17">
        <v>1.7206855352832E-2</v>
      </c>
      <c r="AI13" s="17"/>
      <c r="AJ13" s="17">
        <v>8.7653083338289604E-3</v>
      </c>
      <c r="AK13" s="17">
        <v>3.3556077628989602E-3</v>
      </c>
      <c r="AL13" s="17">
        <v>0</v>
      </c>
      <c r="AM13" s="17">
        <v>2.46365555144934E-2</v>
      </c>
      <c r="AN13" s="17">
        <v>1.3859190448762901E-2</v>
      </c>
      <c r="AO13" s="17"/>
      <c r="AP13" s="17">
        <v>2.5855138436365901E-3</v>
      </c>
      <c r="AQ13" s="17">
        <v>1.16709131962859E-3</v>
      </c>
      <c r="AR13" s="17">
        <v>0</v>
      </c>
    </row>
    <row r="14" spans="2:44" x14ac:dyDescent="0.5">
      <c r="B14" s="18" t="s">
        <v>87</v>
      </c>
      <c r="C14" s="17">
        <v>4.5711687277618998E-2</v>
      </c>
      <c r="D14" s="17">
        <v>3.8500978539954198E-2</v>
      </c>
      <c r="E14" s="17">
        <v>5.1993143735049298E-2</v>
      </c>
      <c r="F14" s="17"/>
      <c r="G14" s="17">
        <v>3.8016158892907298E-2</v>
      </c>
      <c r="H14" s="17">
        <v>4.1053250344251002E-2</v>
      </c>
      <c r="I14" s="17">
        <v>7.89394000314112E-2</v>
      </c>
      <c r="J14" s="17">
        <v>4.3433768824323697E-2</v>
      </c>
      <c r="K14" s="17">
        <v>4.4804433755303699E-2</v>
      </c>
      <c r="L14" s="17">
        <v>2.99497859452213E-2</v>
      </c>
      <c r="M14" s="17"/>
      <c r="N14" s="17">
        <v>3.1018416653042599E-2</v>
      </c>
      <c r="O14" s="17">
        <v>4.0701332408662798E-2</v>
      </c>
      <c r="P14" s="17">
        <v>3.1287060298241597E-2</v>
      </c>
      <c r="Q14" s="17">
        <v>7.9883566926592195E-2</v>
      </c>
      <c r="R14" s="17"/>
      <c r="S14" s="17">
        <v>3.2658810364829503E-2</v>
      </c>
      <c r="T14" s="17">
        <v>3.7664017613546298E-2</v>
      </c>
      <c r="U14" s="17">
        <v>6.2605862122744604E-2</v>
      </c>
      <c r="V14" s="17">
        <v>2.6786138148066699E-2</v>
      </c>
      <c r="W14" s="17">
        <v>3.3350107958840899E-2</v>
      </c>
      <c r="X14" s="17">
        <v>6.1024224767014502E-2</v>
      </c>
      <c r="Y14" s="17">
        <v>4.8673150912887597E-2</v>
      </c>
      <c r="Z14" s="17">
        <v>2.5314450576480099E-2</v>
      </c>
      <c r="AA14" s="17">
        <v>3.6233946812345999E-2</v>
      </c>
      <c r="AB14" s="17">
        <v>7.4975003903578599E-2</v>
      </c>
      <c r="AC14" s="17">
        <v>6.0612118678895599E-2</v>
      </c>
      <c r="AD14" s="17">
        <v>7.7477649723040096E-2</v>
      </c>
      <c r="AE14" s="17"/>
      <c r="AF14" s="17">
        <v>3.2306342107534601E-2</v>
      </c>
      <c r="AG14" s="17">
        <v>3.2903296156783099E-2</v>
      </c>
      <c r="AH14" s="17">
        <v>9.0515110207279703E-2</v>
      </c>
      <c r="AI14" s="17"/>
      <c r="AJ14" s="17">
        <v>3.3321780612758603E-2</v>
      </c>
      <c r="AK14" s="17">
        <v>3.63510302291788E-2</v>
      </c>
      <c r="AL14" s="17">
        <v>3.4381254612944098E-2</v>
      </c>
      <c r="AM14" s="17">
        <v>4.7005379747999503E-2</v>
      </c>
      <c r="AN14" s="17">
        <v>9.3229625020352605E-2</v>
      </c>
      <c r="AO14" s="17"/>
      <c r="AP14" s="17">
        <v>3.2156905157361297E-2</v>
      </c>
      <c r="AQ14" s="17">
        <v>3.3963909521707698E-2</v>
      </c>
      <c r="AR14" s="17">
        <v>3.8244533044791897E-2</v>
      </c>
    </row>
    <row r="15" spans="2:44" x14ac:dyDescent="0.5">
      <c r="B15" s="18" t="s">
        <v>289</v>
      </c>
      <c r="C15" s="21">
        <v>0.72213004395099201</v>
      </c>
      <c r="D15" s="21">
        <v>0.722437335465276</v>
      </c>
      <c r="E15" s="21">
        <v>0.72168388657733795</v>
      </c>
      <c r="F15" s="21"/>
      <c r="G15" s="21">
        <v>0.68926613977427797</v>
      </c>
      <c r="H15" s="21">
        <v>0.768762985178706</v>
      </c>
      <c r="I15" s="21">
        <v>0.72905822135425002</v>
      </c>
      <c r="J15" s="21">
        <v>0.69744419134308699</v>
      </c>
      <c r="K15" s="21">
        <v>0.69879889130384198</v>
      </c>
      <c r="L15" s="21">
        <v>0.73638648999170897</v>
      </c>
      <c r="M15" s="21"/>
      <c r="N15" s="21">
        <v>0.793569065939421</v>
      </c>
      <c r="O15" s="21">
        <v>0.73144740075703596</v>
      </c>
      <c r="P15" s="21">
        <v>0.70969541717079998</v>
      </c>
      <c r="Q15" s="21">
        <v>0.64789451376102103</v>
      </c>
      <c r="R15" s="21"/>
      <c r="S15" s="21">
        <v>0.71802652816041901</v>
      </c>
      <c r="T15" s="21">
        <v>0.76715403048242703</v>
      </c>
      <c r="U15" s="21">
        <v>0.72241029691348502</v>
      </c>
      <c r="V15" s="21">
        <v>0.69860008866281298</v>
      </c>
      <c r="W15" s="21">
        <v>0.72112683838813796</v>
      </c>
      <c r="X15" s="21">
        <v>0.701722573517505</v>
      </c>
      <c r="Y15" s="21">
        <v>0.74201346839641602</v>
      </c>
      <c r="Z15" s="21">
        <v>0.74950025268017195</v>
      </c>
      <c r="AA15" s="21">
        <v>0.72461190310058099</v>
      </c>
      <c r="AB15" s="21">
        <v>0.68847822694313199</v>
      </c>
      <c r="AC15" s="21">
        <v>0.76390282126063402</v>
      </c>
      <c r="AD15" s="21">
        <v>0.611777134326836</v>
      </c>
      <c r="AE15" s="21"/>
      <c r="AF15" s="21">
        <v>0.71526882184283502</v>
      </c>
      <c r="AG15" s="21">
        <v>0.76678099529134502</v>
      </c>
      <c r="AH15" s="21">
        <v>0.66791950878141204</v>
      </c>
      <c r="AI15" s="21"/>
      <c r="AJ15" s="21">
        <v>0.73355658116126299</v>
      </c>
      <c r="AK15" s="21">
        <v>0.76188579253867095</v>
      </c>
      <c r="AL15" s="21">
        <v>0.74291101338980303</v>
      </c>
      <c r="AM15" s="21">
        <v>0.60631347494320298</v>
      </c>
      <c r="AN15" s="21">
        <v>0.64601541139448704</v>
      </c>
      <c r="AO15" s="21"/>
      <c r="AP15" s="21">
        <v>0.75018721507896802</v>
      </c>
      <c r="AQ15" s="21">
        <v>0.78942219679954795</v>
      </c>
      <c r="AR15" s="21">
        <v>0.73132164203063399</v>
      </c>
    </row>
    <row r="16" spans="2:44" x14ac:dyDescent="0.5">
      <c r="B16" s="18" t="s">
        <v>290</v>
      </c>
      <c r="C16" s="21">
        <v>3.1559029915373703E-2</v>
      </c>
      <c r="D16" s="21">
        <v>3.2403473060915101E-2</v>
      </c>
      <c r="E16" s="21">
        <v>3.0857648747476901E-2</v>
      </c>
      <c r="F16" s="21"/>
      <c r="G16" s="21">
        <v>5.8211725651994103E-2</v>
      </c>
      <c r="H16" s="21">
        <v>2.1853042314529302E-2</v>
      </c>
      <c r="I16" s="21">
        <v>1.9386483646654101E-2</v>
      </c>
      <c r="J16" s="21">
        <v>3.5810402303213099E-2</v>
      </c>
      <c r="K16" s="21">
        <v>1.8985349318356999E-2</v>
      </c>
      <c r="L16" s="21">
        <v>3.66352827144132E-2</v>
      </c>
      <c r="M16" s="21"/>
      <c r="N16" s="21">
        <v>2.1146966370561099E-2</v>
      </c>
      <c r="O16" s="21">
        <v>3.3854784460088203E-2</v>
      </c>
      <c r="P16" s="21">
        <v>3.3515923967464299E-2</v>
      </c>
      <c r="Q16" s="21">
        <v>3.8988008756026003E-2</v>
      </c>
      <c r="R16" s="21"/>
      <c r="S16" s="21">
        <v>3.7880377771342497E-2</v>
      </c>
      <c r="T16" s="21">
        <v>3.3988231913241497E-2</v>
      </c>
      <c r="U16" s="21">
        <v>1.8739784433573301E-2</v>
      </c>
      <c r="V16" s="21">
        <v>5.0361285974935999E-2</v>
      </c>
      <c r="W16" s="21">
        <v>3.23113425704704E-2</v>
      </c>
      <c r="X16" s="21">
        <v>2.5780853322469301E-2</v>
      </c>
      <c r="Y16" s="21">
        <v>2.2781546285841999E-2</v>
      </c>
      <c r="Z16" s="21">
        <v>1.23788991189681E-2</v>
      </c>
      <c r="AA16" s="21">
        <v>3.2000821101094298E-2</v>
      </c>
      <c r="AB16" s="21">
        <v>3.4655725763735101E-2</v>
      </c>
      <c r="AC16" s="21">
        <v>2.0042017367633499E-2</v>
      </c>
      <c r="AD16" s="21">
        <v>4.2217306580863298E-2</v>
      </c>
      <c r="AE16" s="21"/>
      <c r="AF16" s="21">
        <v>4.2095113229009003E-2</v>
      </c>
      <c r="AG16" s="21">
        <v>1.5696601863801E-2</v>
      </c>
      <c r="AH16" s="21">
        <v>4.228555285604E-2</v>
      </c>
      <c r="AI16" s="21"/>
      <c r="AJ16" s="21">
        <v>3.0125618147628899E-2</v>
      </c>
      <c r="AK16" s="21">
        <v>2.7871476187027101E-2</v>
      </c>
      <c r="AL16" s="21">
        <v>2.26101201057653E-2</v>
      </c>
      <c r="AM16" s="21">
        <v>5.3617905217050302E-2</v>
      </c>
      <c r="AN16" s="21">
        <v>3.8124803191904803E-2</v>
      </c>
      <c r="AO16" s="21"/>
      <c r="AP16" s="21">
        <v>1.4579508472386E-2</v>
      </c>
      <c r="AQ16" s="21">
        <v>2.88298415350546E-2</v>
      </c>
      <c r="AR16" s="21">
        <v>3.92349882809798E-2</v>
      </c>
    </row>
    <row r="17" spans="2:44" x14ac:dyDescent="0.5">
      <c r="B17" s="18" t="s">
        <v>90</v>
      </c>
      <c r="C17" s="22">
        <v>0.69057101403561805</v>
      </c>
      <c r="D17" s="22">
        <v>0.69003386240436104</v>
      </c>
      <c r="E17" s="22">
        <v>0.69082623782986097</v>
      </c>
      <c r="F17" s="22"/>
      <c r="G17" s="22">
        <v>0.63105441412228303</v>
      </c>
      <c r="H17" s="22">
        <v>0.746909942864176</v>
      </c>
      <c r="I17" s="22">
        <v>0.70967173770759595</v>
      </c>
      <c r="J17" s="22">
        <v>0.66163378903987402</v>
      </c>
      <c r="K17" s="22">
        <v>0.67981354198548505</v>
      </c>
      <c r="L17" s="22">
        <v>0.69975120727729601</v>
      </c>
      <c r="M17" s="22"/>
      <c r="N17" s="22">
        <v>0.77242209956885999</v>
      </c>
      <c r="O17" s="22">
        <v>0.69759261629694802</v>
      </c>
      <c r="P17" s="22">
        <v>0.67617949320333604</v>
      </c>
      <c r="Q17" s="22">
        <v>0.60890650500499499</v>
      </c>
      <c r="R17" s="22"/>
      <c r="S17" s="22">
        <v>0.680146150389076</v>
      </c>
      <c r="T17" s="22">
        <v>0.73316579856918596</v>
      </c>
      <c r="U17" s="22">
        <v>0.70367051247991197</v>
      </c>
      <c r="V17" s="22">
        <v>0.64823880268787704</v>
      </c>
      <c r="W17" s="22">
        <v>0.68881549581766799</v>
      </c>
      <c r="X17" s="22">
        <v>0.67594172019503596</v>
      </c>
      <c r="Y17" s="22">
        <v>0.71923192211057396</v>
      </c>
      <c r="Z17" s="22">
        <v>0.73712135356120401</v>
      </c>
      <c r="AA17" s="22">
        <v>0.69261108199948596</v>
      </c>
      <c r="AB17" s="22">
        <v>0.653822501179397</v>
      </c>
      <c r="AC17" s="22">
        <v>0.74386080389300002</v>
      </c>
      <c r="AD17" s="22">
        <v>0.56955982774597302</v>
      </c>
      <c r="AE17" s="22"/>
      <c r="AF17" s="22">
        <v>0.67317370861382597</v>
      </c>
      <c r="AG17" s="22">
        <v>0.75108439342754396</v>
      </c>
      <c r="AH17" s="22">
        <v>0.62563395592537197</v>
      </c>
      <c r="AI17" s="22"/>
      <c r="AJ17" s="22">
        <v>0.70343096301363395</v>
      </c>
      <c r="AK17" s="22">
        <v>0.73401431635164305</v>
      </c>
      <c r="AL17" s="22">
        <v>0.72030089328403701</v>
      </c>
      <c r="AM17" s="22">
        <v>0.55269556972615297</v>
      </c>
      <c r="AN17" s="22">
        <v>0.60789060820258201</v>
      </c>
      <c r="AO17" s="22"/>
      <c r="AP17" s="22">
        <v>0.73560770660658203</v>
      </c>
      <c r="AQ17" s="22">
        <v>0.76059235526449398</v>
      </c>
      <c r="AR17" s="22">
        <v>0.69208665374965495</v>
      </c>
    </row>
    <row r="18" spans="2:44" x14ac:dyDescent="0.5">
      <c r="B18" s="16"/>
    </row>
    <row r="19" spans="2:44" x14ac:dyDescent="0.5">
      <c r="B19" t="s">
        <v>76</v>
      </c>
    </row>
    <row r="20" spans="2:44" x14ac:dyDescent="0.5">
      <c r="B20" t="s">
        <v>77</v>
      </c>
    </row>
    <row r="22" spans="2:44" x14ac:dyDescent="0.5">
      <c r="B22" s="8" t="str">
        <f>HYPERLINK("#'Contents'!A1", "Return to Contents")</f>
        <v>Return to Contents</v>
      </c>
    </row>
  </sheetData>
  <mergeCells count="8">
    <mergeCell ref="AJ5:AN5"/>
    <mergeCell ref="AP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B2:AR22"/>
  <sheetViews>
    <sheetView showGridLines="0" workbookViewId="0">
      <pane xSplit="2" topLeftCell="C1" activePane="topRight" state="frozen"/>
      <selection pane="topRight"/>
    </sheetView>
  </sheetViews>
  <sheetFormatPr defaultColWidth="10.8203125" defaultRowHeight="14.35" x14ac:dyDescent="0.5"/>
  <cols>
    <col min="2" max="2" width="25.703125" customWidth="1"/>
    <col min="3" max="5" width="10.703125" customWidth="1"/>
    <col min="6" max="6" width="2.17578125" customWidth="1"/>
    <col min="7" max="12" width="10.703125" customWidth="1"/>
    <col min="13" max="13" width="2.17578125" customWidth="1"/>
    <col min="14" max="17" width="10.703125" customWidth="1"/>
    <col min="18" max="18" width="2.17578125" customWidth="1"/>
    <col min="19" max="30" width="10.703125" customWidth="1"/>
    <col min="31" max="31" width="2.17578125" customWidth="1"/>
    <col min="32" max="34" width="10.703125" customWidth="1"/>
    <col min="35" max="35" width="2.17578125" customWidth="1"/>
    <col min="36" max="40" width="10.703125" customWidth="1"/>
    <col min="41" max="41" width="2.17578125" customWidth="1"/>
    <col min="42" max="44" width="10.703125" customWidth="1"/>
    <col min="45" max="45" width="2.17578125" customWidth="1"/>
  </cols>
  <sheetData>
    <row r="2" spans="2:44" ht="40" customHeight="1" x14ac:dyDescent="0.5">
      <c r="D2" s="30" t="s">
        <v>408</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row>
    <row r="5" spans="2:44" ht="30" customHeight="1" x14ac:dyDescent="0.5">
      <c r="B5" s="15"/>
      <c r="C5" s="15"/>
      <c r="D5" s="29" t="s">
        <v>50</v>
      </c>
      <c r="E5" s="29"/>
      <c r="F5" s="15"/>
      <c r="G5" s="29" t="s">
        <v>51</v>
      </c>
      <c r="H5" s="29"/>
      <c r="I5" s="29"/>
      <c r="J5" s="29"/>
      <c r="K5" s="29"/>
      <c r="L5" s="29"/>
      <c r="M5" s="15"/>
      <c r="N5" s="29" t="s">
        <v>52</v>
      </c>
      <c r="O5" s="29"/>
      <c r="P5" s="29"/>
      <c r="Q5" s="29"/>
      <c r="R5" s="15"/>
      <c r="S5" s="29" t="s">
        <v>53</v>
      </c>
      <c r="T5" s="29"/>
      <c r="U5" s="29"/>
      <c r="V5" s="29"/>
      <c r="W5" s="29"/>
      <c r="X5" s="29"/>
      <c r="Y5" s="29"/>
      <c r="Z5" s="29"/>
      <c r="AA5" s="29"/>
      <c r="AB5" s="29"/>
      <c r="AC5" s="29"/>
      <c r="AD5" s="29"/>
      <c r="AE5" s="15"/>
      <c r="AF5" s="29" t="s">
        <v>54</v>
      </c>
      <c r="AG5" s="29"/>
      <c r="AH5" s="29"/>
      <c r="AI5" s="15"/>
      <c r="AJ5" s="29" t="s">
        <v>55</v>
      </c>
      <c r="AK5" s="29"/>
      <c r="AL5" s="29"/>
      <c r="AM5" s="29"/>
      <c r="AN5" s="29"/>
      <c r="AO5" s="15"/>
      <c r="AP5" s="29" t="s">
        <v>56</v>
      </c>
      <c r="AQ5" s="29"/>
      <c r="AR5" s="29"/>
    </row>
    <row r="6" spans="2:44" ht="43" x14ac:dyDescent="0.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row>
    <row r="7" spans="2:44" ht="30" customHeight="1" x14ac:dyDescent="0.5">
      <c r="B7" s="10" t="s">
        <v>18</v>
      </c>
      <c r="C7" s="10">
        <v>2011</v>
      </c>
      <c r="D7" s="10">
        <v>973</v>
      </c>
      <c r="E7" s="10">
        <v>1034</v>
      </c>
      <c r="F7" s="10"/>
      <c r="G7" s="10">
        <v>293</v>
      </c>
      <c r="H7" s="10">
        <v>293</v>
      </c>
      <c r="I7" s="10">
        <v>331</v>
      </c>
      <c r="J7" s="10">
        <v>331</v>
      </c>
      <c r="K7" s="10">
        <v>305</v>
      </c>
      <c r="L7" s="10">
        <v>458</v>
      </c>
      <c r="M7" s="10"/>
      <c r="N7" s="10">
        <v>545</v>
      </c>
      <c r="O7" s="10">
        <v>548</v>
      </c>
      <c r="P7" s="10">
        <v>415</v>
      </c>
      <c r="Q7" s="10">
        <v>498</v>
      </c>
      <c r="R7" s="10"/>
      <c r="S7" s="10">
        <v>288</v>
      </c>
      <c r="T7" s="10">
        <v>268</v>
      </c>
      <c r="U7" s="10">
        <v>162</v>
      </c>
      <c r="V7" s="10">
        <v>184</v>
      </c>
      <c r="W7" s="10">
        <v>142</v>
      </c>
      <c r="X7" s="10">
        <v>193</v>
      </c>
      <c r="Y7" s="10">
        <v>161</v>
      </c>
      <c r="Z7" s="10">
        <v>83</v>
      </c>
      <c r="AA7" s="10">
        <v>227</v>
      </c>
      <c r="AB7" s="10">
        <v>144</v>
      </c>
      <c r="AC7" s="10">
        <v>107</v>
      </c>
      <c r="AD7" s="10">
        <v>52</v>
      </c>
      <c r="AE7" s="10"/>
      <c r="AF7" s="10">
        <v>728</v>
      </c>
      <c r="AG7" s="10">
        <v>785</v>
      </c>
      <c r="AH7" s="10">
        <v>299</v>
      </c>
      <c r="AI7" s="10"/>
      <c r="AJ7" s="10">
        <v>692</v>
      </c>
      <c r="AK7" s="10">
        <v>539</v>
      </c>
      <c r="AL7" s="10">
        <v>143</v>
      </c>
      <c r="AM7" s="10">
        <v>38</v>
      </c>
      <c r="AN7" s="10">
        <v>294</v>
      </c>
      <c r="AO7" s="10"/>
      <c r="AP7" s="10">
        <v>390</v>
      </c>
      <c r="AQ7" s="10">
        <v>732</v>
      </c>
      <c r="AR7" s="10">
        <v>133</v>
      </c>
    </row>
    <row r="8" spans="2:44" ht="30" customHeight="1" x14ac:dyDescent="0.5">
      <c r="B8" s="11" t="s">
        <v>19</v>
      </c>
      <c r="C8" s="11">
        <v>2011</v>
      </c>
      <c r="D8" s="11">
        <v>992</v>
      </c>
      <c r="E8" s="11">
        <v>1015</v>
      </c>
      <c r="F8" s="11"/>
      <c r="G8" s="11">
        <v>280</v>
      </c>
      <c r="H8" s="11">
        <v>341</v>
      </c>
      <c r="I8" s="11">
        <v>343</v>
      </c>
      <c r="J8" s="11">
        <v>343</v>
      </c>
      <c r="K8" s="11">
        <v>283</v>
      </c>
      <c r="L8" s="11">
        <v>420</v>
      </c>
      <c r="M8" s="11"/>
      <c r="N8" s="11">
        <v>541</v>
      </c>
      <c r="O8" s="11">
        <v>522</v>
      </c>
      <c r="P8" s="11">
        <v>441</v>
      </c>
      <c r="Q8" s="11">
        <v>502</v>
      </c>
      <c r="R8" s="11"/>
      <c r="S8" s="11">
        <v>282</v>
      </c>
      <c r="T8" s="11">
        <v>261</v>
      </c>
      <c r="U8" s="11">
        <v>161</v>
      </c>
      <c r="V8" s="11">
        <v>181</v>
      </c>
      <c r="W8" s="11">
        <v>141</v>
      </c>
      <c r="X8" s="11">
        <v>181</v>
      </c>
      <c r="Y8" s="11">
        <v>161</v>
      </c>
      <c r="Z8" s="11">
        <v>80</v>
      </c>
      <c r="AA8" s="11">
        <v>221</v>
      </c>
      <c r="AB8" s="11">
        <v>181</v>
      </c>
      <c r="AC8" s="11">
        <v>101</v>
      </c>
      <c r="AD8" s="11">
        <v>60</v>
      </c>
      <c r="AE8" s="11"/>
      <c r="AF8" s="11">
        <v>714</v>
      </c>
      <c r="AG8" s="11">
        <v>797</v>
      </c>
      <c r="AH8" s="11">
        <v>308</v>
      </c>
      <c r="AI8" s="11"/>
      <c r="AJ8" s="11">
        <v>674</v>
      </c>
      <c r="AK8" s="11">
        <v>545</v>
      </c>
      <c r="AL8" s="11">
        <v>138</v>
      </c>
      <c r="AM8" s="11">
        <v>36</v>
      </c>
      <c r="AN8" s="11">
        <v>298</v>
      </c>
      <c r="AO8" s="11"/>
      <c r="AP8" s="11">
        <v>383</v>
      </c>
      <c r="AQ8" s="11">
        <v>736</v>
      </c>
      <c r="AR8" s="11">
        <v>130</v>
      </c>
    </row>
    <row r="9" spans="2:44" x14ac:dyDescent="0.5">
      <c r="B9" s="18" t="s">
        <v>284</v>
      </c>
      <c r="C9" s="17">
        <v>0.28516700672849199</v>
      </c>
      <c r="D9" s="17">
        <v>0.29986105741139302</v>
      </c>
      <c r="E9" s="17">
        <v>0.27082805688800898</v>
      </c>
      <c r="F9" s="17"/>
      <c r="G9" s="17">
        <v>0.26394409725755402</v>
      </c>
      <c r="H9" s="17">
        <v>0.28263875874780098</v>
      </c>
      <c r="I9" s="17">
        <v>0.27648306262704198</v>
      </c>
      <c r="J9" s="17">
        <v>0.26913405032034599</v>
      </c>
      <c r="K9" s="17">
        <v>0.25223235464336302</v>
      </c>
      <c r="L9" s="17">
        <v>0.343760437302289</v>
      </c>
      <c r="M9" s="17"/>
      <c r="N9" s="17">
        <v>0.30295883002455298</v>
      </c>
      <c r="O9" s="17">
        <v>0.271353192192476</v>
      </c>
      <c r="P9" s="17">
        <v>0.27285338962957301</v>
      </c>
      <c r="Q9" s="17">
        <v>0.290290907561013</v>
      </c>
      <c r="R9" s="17"/>
      <c r="S9" s="17">
        <v>0.247116914782262</v>
      </c>
      <c r="T9" s="17">
        <v>0.21878642321688099</v>
      </c>
      <c r="U9" s="17">
        <v>0.31804955294196602</v>
      </c>
      <c r="V9" s="17">
        <v>0.28581884568192201</v>
      </c>
      <c r="W9" s="17">
        <v>0.26702474962962203</v>
      </c>
      <c r="X9" s="17">
        <v>0.323415211311533</v>
      </c>
      <c r="Y9" s="17">
        <v>0.35009723159578399</v>
      </c>
      <c r="Z9" s="17">
        <v>0.299065380119236</v>
      </c>
      <c r="AA9" s="17">
        <v>0.28691871280938003</v>
      </c>
      <c r="AB9" s="17">
        <v>0.30094548113960701</v>
      </c>
      <c r="AC9" s="17">
        <v>0.32832353206530301</v>
      </c>
      <c r="AD9" s="17">
        <v>0.27015915273374302</v>
      </c>
      <c r="AE9" s="17"/>
      <c r="AF9" s="17">
        <v>0.29457781428062901</v>
      </c>
      <c r="AG9" s="17">
        <v>0.30806138829148499</v>
      </c>
      <c r="AH9" s="17">
        <v>0.22972848459796599</v>
      </c>
      <c r="AI9" s="17"/>
      <c r="AJ9" s="17">
        <v>0.294029546504259</v>
      </c>
      <c r="AK9" s="17">
        <v>0.31646253959561599</v>
      </c>
      <c r="AL9" s="17">
        <v>0.30454774628542403</v>
      </c>
      <c r="AM9" s="17">
        <v>0.125706188657187</v>
      </c>
      <c r="AN9" s="17">
        <v>0.185815241828681</v>
      </c>
      <c r="AO9" s="17"/>
      <c r="AP9" s="17">
        <v>0.31028093257255301</v>
      </c>
      <c r="AQ9" s="17">
        <v>0.31205254084823802</v>
      </c>
      <c r="AR9" s="17">
        <v>0.28792229628076199</v>
      </c>
    </row>
    <row r="10" spans="2:44" x14ac:dyDescent="0.5">
      <c r="B10" s="18" t="s">
        <v>285</v>
      </c>
      <c r="C10" s="17">
        <v>0.470669115751501</v>
      </c>
      <c r="D10" s="17">
        <v>0.45912860427461299</v>
      </c>
      <c r="E10" s="17">
        <v>0.48191262982427002</v>
      </c>
      <c r="F10" s="17"/>
      <c r="G10" s="17">
        <v>0.42756791791338999</v>
      </c>
      <c r="H10" s="17">
        <v>0.455474144470151</v>
      </c>
      <c r="I10" s="17">
        <v>0.48746105304266601</v>
      </c>
      <c r="J10" s="17">
        <v>0.46089584258473598</v>
      </c>
      <c r="K10" s="17">
        <v>0.51967596544849304</v>
      </c>
      <c r="L10" s="17">
        <v>0.47294545631620599</v>
      </c>
      <c r="M10" s="17"/>
      <c r="N10" s="17">
        <v>0.48017476849812801</v>
      </c>
      <c r="O10" s="17">
        <v>0.498955550342154</v>
      </c>
      <c r="P10" s="17">
        <v>0.48727312327702499</v>
      </c>
      <c r="Q10" s="17">
        <v>0.41693786824057999</v>
      </c>
      <c r="R10" s="17"/>
      <c r="S10" s="17">
        <v>0.49600448791351798</v>
      </c>
      <c r="T10" s="17">
        <v>0.51146333865445903</v>
      </c>
      <c r="U10" s="17">
        <v>0.43665591555435601</v>
      </c>
      <c r="V10" s="17">
        <v>0.46999711186447302</v>
      </c>
      <c r="W10" s="17">
        <v>0.485050107928088</v>
      </c>
      <c r="X10" s="17">
        <v>0.411775823662553</v>
      </c>
      <c r="Y10" s="17">
        <v>0.43433997404552099</v>
      </c>
      <c r="Z10" s="17">
        <v>0.51330353458214195</v>
      </c>
      <c r="AA10" s="17">
        <v>0.479074304972117</v>
      </c>
      <c r="AB10" s="17">
        <v>0.45848219631898901</v>
      </c>
      <c r="AC10" s="17">
        <v>0.468999077805279</v>
      </c>
      <c r="AD10" s="17">
        <v>0.46064997451929401</v>
      </c>
      <c r="AE10" s="17"/>
      <c r="AF10" s="17">
        <v>0.47701700649748302</v>
      </c>
      <c r="AG10" s="17">
        <v>0.48529611030741898</v>
      </c>
      <c r="AH10" s="17">
        <v>0.44913174898389402</v>
      </c>
      <c r="AI10" s="17"/>
      <c r="AJ10" s="17">
        <v>0.480446116216033</v>
      </c>
      <c r="AK10" s="17">
        <v>0.47736801080853303</v>
      </c>
      <c r="AL10" s="17">
        <v>0.50188971428180096</v>
      </c>
      <c r="AM10" s="17">
        <v>0.47086508463610399</v>
      </c>
      <c r="AN10" s="17">
        <v>0.47839648901626602</v>
      </c>
      <c r="AO10" s="17"/>
      <c r="AP10" s="17">
        <v>0.487768030976863</v>
      </c>
      <c r="AQ10" s="17">
        <v>0.50676809550956503</v>
      </c>
      <c r="AR10" s="17">
        <v>0.489986032112599</v>
      </c>
    </row>
    <row r="11" spans="2:44" x14ac:dyDescent="0.5">
      <c r="B11" s="18" t="s">
        <v>286</v>
      </c>
      <c r="C11" s="17">
        <v>0.177736877196188</v>
      </c>
      <c r="D11" s="17">
        <v>0.179841552538821</v>
      </c>
      <c r="E11" s="17">
        <v>0.176377678756725</v>
      </c>
      <c r="F11" s="17"/>
      <c r="G11" s="17">
        <v>0.21152763352277201</v>
      </c>
      <c r="H11" s="17">
        <v>0.193806315680354</v>
      </c>
      <c r="I11" s="17">
        <v>0.14225573151930801</v>
      </c>
      <c r="J11" s="17">
        <v>0.19791412236286399</v>
      </c>
      <c r="K11" s="17">
        <v>0.17665323240300199</v>
      </c>
      <c r="L11" s="17">
        <v>0.15540694558850399</v>
      </c>
      <c r="M11" s="17"/>
      <c r="N11" s="17">
        <v>0.169746059220582</v>
      </c>
      <c r="O11" s="17">
        <v>0.170467375551903</v>
      </c>
      <c r="P11" s="17">
        <v>0.16120105528783699</v>
      </c>
      <c r="Q11" s="17">
        <v>0.20814336821190901</v>
      </c>
      <c r="R11" s="17"/>
      <c r="S11" s="17">
        <v>0.18979605253705001</v>
      </c>
      <c r="T11" s="17">
        <v>0.19409050168088501</v>
      </c>
      <c r="U11" s="17">
        <v>0.18266769761204599</v>
      </c>
      <c r="V11" s="17">
        <v>0.207781301831506</v>
      </c>
      <c r="W11" s="17">
        <v>0.19222591828257199</v>
      </c>
      <c r="X11" s="17">
        <v>0.16357073036436301</v>
      </c>
      <c r="Y11" s="17">
        <v>0.13787795989442</v>
      </c>
      <c r="Z11" s="17">
        <v>0.149937735603173</v>
      </c>
      <c r="AA11" s="17">
        <v>0.18870027586531901</v>
      </c>
      <c r="AB11" s="17">
        <v>0.144858786239945</v>
      </c>
      <c r="AC11" s="17">
        <v>0.14891706290970599</v>
      </c>
      <c r="AD11" s="17">
        <v>0.206164244620409</v>
      </c>
      <c r="AE11" s="17"/>
      <c r="AF11" s="17">
        <v>0.17002134965458399</v>
      </c>
      <c r="AG11" s="17">
        <v>0.164969707608907</v>
      </c>
      <c r="AH11" s="17">
        <v>0.19972945840735701</v>
      </c>
      <c r="AI11" s="17"/>
      <c r="AJ11" s="17">
        <v>0.16686154399573</v>
      </c>
      <c r="AK11" s="17">
        <v>0.15182387298335401</v>
      </c>
      <c r="AL11" s="17">
        <v>0.16602767350108699</v>
      </c>
      <c r="AM11" s="17">
        <v>0.26262249078822197</v>
      </c>
      <c r="AN11" s="17">
        <v>0.22189237169050299</v>
      </c>
      <c r="AO11" s="17"/>
      <c r="AP11" s="17">
        <v>0.15126665300597</v>
      </c>
      <c r="AQ11" s="17">
        <v>0.131889168828143</v>
      </c>
      <c r="AR11" s="17">
        <v>0.17579387021595899</v>
      </c>
    </row>
    <row r="12" spans="2:44" x14ac:dyDescent="0.5">
      <c r="B12" s="18" t="s">
        <v>287</v>
      </c>
      <c r="C12" s="17">
        <v>1.5319554661907001E-2</v>
      </c>
      <c r="D12" s="17">
        <v>1.4408330664085599E-2</v>
      </c>
      <c r="E12" s="17">
        <v>1.62702092179642E-2</v>
      </c>
      <c r="F12" s="17"/>
      <c r="G12" s="17">
        <v>3.8325491948169199E-2</v>
      </c>
      <c r="H12" s="17">
        <v>2.7074723627470602E-2</v>
      </c>
      <c r="I12" s="17">
        <v>1.20497545975553E-2</v>
      </c>
      <c r="J12" s="17">
        <v>5.7414002529130098E-3</v>
      </c>
      <c r="K12" s="17">
        <v>6.8699475869681802E-3</v>
      </c>
      <c r="L12" s="17">
        <v>6.6358871918802903E-3</v>
      </c>
      <c r="M12" s="17"/>
      <c r="N12" s="17">
        <v>1.0384826839024299E-2</v>
      </c>
      <c r="O12" s="17">
        <v>1.8434227229331902E-2</v>
      </c>
      <c r="P12" s="17">
        <v>2.3692968786443801E-2</v>
      </c>
      <c r="Q12" s="17">
        <v>1.01955523040835E-2</v>
      </c>
      <c r="R12" s="17"/>
      <c r="S12" s="17">
        <v>2.6075497427041201E-2</v>
      </c>
      <c r="T12" s="17">
        <v>2.2509508599256399E-2</v>
      </c>
      <c r="U12" s="17">
        <v>0</v>
      </c>
      <c r="V12" s="17">
        <v>1.0506149704191101E-2</v>
      </c>
      <c r="W12" s="17">
        <v>2.1309156448728099E-2</v>
      </c>
      <c r="X12" s="17">
        <v>2.6971316230429698E-2</v>
      </c>
      <c r="Y12" s="17">
        <v>1.5631526706944399E-2</v>
      </c>
      <c r="Z12" s="17">
        <v>1.23788991189681E-2</v>
      </c>
      <c r="AA12" s="17">
        <v>8.9960061851321101E-3</v>
      </c>
      <c r="AB12" s="17">
        <v>1.2694648800833E-2</v>
      </c>
      <c r="AC12" s="17">
        <v>0</v>
      </c>
      <c r="AD12" s="17">
        <v>0</v>
      </c>
      <c r="AE12" s="17"/>
      <c r="AF12" s="17">
        <v>1.3960690538825199E-2</v>
      </c>
      <c r="AG12" s="17">
        <v>7.7266152597797498E-3</v>
      </c>
      <c r="AH12" s="17">
        <v>2.6261115924627501E-2</v>
      </c>
      <c r="AI12" s="17"/>
      <c r="AJ12" s="17">
        <v>1.51763603161635E-2</v>
      </c>
      <c r="AK12" s="17">
        <v>1.36802516026867E-2</v>
      </c>
      <c r="AL12" s="17">
        <v>6.99299924593756E-3</v>
      </c>
      <c r="AM12" s="17">
        <v>6.9164300655994201E-2</v>
      </c>
      <c r="AN12" s="17">
        <v>1.5766243358416299E-2</v>
      </c>
      <c r="AO12" s="17"/>
      <c r="AP12" s="17">
        <v>1.6616781066007998E-2</v>
      </c>
      <c r="AQ12" s="17">
        <v>1.11601057663227E-2</v>
      </c>
      <c r="AR12" s="17">
        <v>2.2752669490323799E-2</v>
      </c>
    </row>
    <row r="13" spans="2:44" x14ac:dyDescent="0.5">
      <c r="B13" s="18" t="s">
        <v>288</v>
      </c>
      <c r="C13" s="17">
        <v>9.6163110305135507E-3</v>
      </c>
      <c r="D13" s="17">
        <v>8.7580370882567905E-3</v>
      </c>
      <c r="E13" s="17">
        <v>1.04928319133666E-2</v>
      </c>
      <c r="F13" s="17"/>
      <c r="G13" s="17">
        <v>2.0332529035534699E-2</v>
      </c>
      <c r="H13" s="17">
        <v>5.9132516894185297E-3</v>
      </c>
      <c r="I13" s="17">
        <v>1.22184548577809E-2</v>
      </c>
      <c r="J13" s="17">
        <v>1.63503378509492E-2</v>
      </c>
      <c r="K13" s="17">
        <v>0</v>
      </c>
      <c r="L13" s="17">
        <v>4.3426043284136096E-3</v>
      </c>
      <c r="M13" s="17"/>
      <c r="N13" s="17">
        <v>8.6413895315692706E-3</v>
      </c>
      <c r="O13" s="17">
        <v>5.9611347316678E-3</v>
      </c>
      <c r="P13" s="17">
        <v>1.6461039205804301E-2</v>
      </c>
      <c r="Q13" s="17">
        <v>8.5505560280746892E-3</v>
      </c>
      <c r="R13" s="17"/>
      <c r="S13" s="17">
        <v>3.4352301735073002E-3</v>
      </c>
      <c r="T13" s="17">
        <v>1.54574057900599E-2</v>
      </c>
      <c r="U13" s="17">
        <v>1.2255992553236599E-2</v>
      </c>
      <c r="V13" s="17">
        <v>1.0481636316226201E-2</v>
      </c>
      <c r="W13" s="17">
        <v>7.1563420406343999E-3</v>
      </c>
      <c r="X13" s="17">
        <v>1.5810605769585599E-2</v>
      </c>
      <c r="Y13" s="17">
        <v>1.19166186916602E-2</v>
      </c>
      <c r="Z13" s="17">
        <v>0</v>
      </c>
      <c r="AA13" s="17">
        <v>9.2932597965298992E-3</v>
      </c>
      <c r="AB13" s="17">
        <v>1.4478272135571501E-2</v>
      </c>
      <c r="AC13" s="17">
        <v>0</v>
      </c>
      <c r="AD13" s="17">
        <v>0</v>
      </c>
      <c r="AE13" s="17"/>
      <c r="AF13" s="17">
        <v>1.24095941134237E-2</v>
      </c>
      <c r="AG13" s="17">
        <v>3.47419926215851E-3</v>
      </c>
      <c r="AH13" s="17">
        <v>1.8708081749268399E-2</v>
      </c>
      <c r="AI13" s="17"/>
      <c r="AJ13" s="17">
        <v>1.04060952906512E-2</v>
      </c>
      <c r="AK13" s="17">
        <v>9.4644031531186407E-3</v>
      </c>
      <c r="AL13" s="17">
        <v>0</v>
      </c>
      <c r="AM13" s="17">
        <v>2.46365555144934E-2</v>
      </c>
      <c r="AN13" s="17">
        <v>1.13853071066277E-2</v>
      </c>
      <c r="AO13" s="17"/>
      <c r="AP13" s="17">
        <v>2.6330768551142002E-3</v>
      </c>
      <c r="AQ13" s="17">
        <v>8.2565918108876198E-3</v>
      </c>
      <c r="AR13" s="17">
        <v>0</v>
      </c>
    </row>
    <row r="14" spans="2:44" x14ac:dyDescent="0.5">
      <c r="B14" s="18" t="s">
        <v>87</v>
      </c>
      <c r="C14" s="17">
        <v>4.1491134631398897E-2</v>
      </c>
      <c r="D14" s="17">
        <v>3.80024180228314E-2</v>
      </c>
      <c r="E14" s="17">
        <v>4.4118593399665097E-2</v>
      </c>
      <c r="F14" s="17"/>
      <c r="G14" s="17">
        <v>3.8302330322580201E-2</v>
      </c>
      <c r="H14" s="17">
        <v>3.5092805784804698E-2</v>
      </c>
      <c r="I14" s="17">
        <v>6.9531943355647496E-2</v>
      </c>
      <c r="J14" s="17">
        <v>4.9964246628192398E-2</v>
      </c>
      <c r="K14" s="17">
        <v>4.4568499918174298E-2</v>
      </c>
      <c r="L14" s="17">
        <v>1.6908669272707101E-2</v>
      </c>
      <c r="M14" s="17"/>
      <c r="N14" s="17">
        <v>2.8094125886143701E-2</v>
      </c>
      <c r="O14" s="17">
        <v>3.4828519952468003E-2</v>
      </c>
      <c r="P14" s="17">
        <v>3.8518423813316903E-2</v>
      </c>
      <c r="Q14" s="17">
        <v>6.5881747654339198E-2</v>
      </c>
      <c r="R14" s="17"/>
      <c r="S14" s="17">
        <v>3.7571817166621203E-2</v>
      </c>
      <c r="T14" s="17">
        <v>3.7692822058459099E-2</v>
      </c>
      <c r="U14" s="17">
        <v>5.0370841338394499E-2</v>
      </c>
      <c r="V14" s="17">
        <v>1.54149546016815E-2</v>
      </c>
      <c r="W14" s="17">
        <v>2.7233725670355601E-2</v>
      </c>
      <c r="X14" s="17">
        <v>5.8456312661536503E-2</v>
      </c>
      <c r="Y14" s="17">
        <v>5.0136689065670301E-2</v>
      </c>
      <c r="Z14" s="17">
        <v>2.5314450576480099E-2</v>
      </c>
      <c r="AA14" s="17">
        <v>2.7017440371522601E-2</v>
      </c>
      <c r="AB14" s="17">
        <v>6.8540615365054403E-2</v>
      </c>
      <c r="AC14" s="17">
        <v>5.3760327219712099E-2</v>
      </c>
      <c r="AD14" s="17">
        <v>6.3026628126553894E-2</v>
      </c>
      <c r="AE14" s="17"/>
      <c r="AF14" s="17">
        <v>3.20135449150553E-2</v>
      </c>
      <c r="AG14" s="17">
        <v>3.0471979270250301E-2</v>
      </c>
      <c r="AH14" s="17">
        <v>7.6441110336887802E-2</v>
      </c>
      <c r="AI14" s="17"/>
      <c r="AJ14" s="17">
        <v>3.30803376771635E-2</v>
      </c>
      <c r="AK14" s="17">
        <v>3.1200921856690801E-2</v>
      </c>
      <c r="AL14" s="17">
        <v>2.05418666857504E-2</v>
      </c>
      <c r="AM14" s="17">
        <v>4.7005379747999503E-2</v>
      </c>
      <c r="AN14" s="17">
        <v>8.6744346999505603E-2</v>
      </c>
      <c r="AO14" s="17"/>
      <c r="AP14" s="17">
        <v>3.1434525523491498E-2</v>
      </c>
      <c r="AQ14" s="17">
        <v>2.98734972368443E-2</v>
      </c>
      <c r="AR14" s="17">
        <v>2.3545131900356502E-2</v>
      </c>
    </row>
    <row r="15" spans="2:44" x14ac:dyDescent="0.5">
      <c r="B15" s="18" t="s">
        <v>289</v>
      </c>
      <c r="C15" s="21">
        <v>0.75583612247999199</v>
      </c>
      <c r="D15" s="21">
        <v>0.75898966168600501</v>
      </c>
      <c r="E15" s="21">
        <v>0.75274068671227901</v>
      </c>
      <c r="F15" s="21"/>
      <c r="G15" s="21">
        <v>0.69151201517094396</v>
      </c>
      <c r="H15" s="21">
        <v>0.73811290321795198</v>
      </c>
      <c r="I15" s="21">
        <v>0.76394411566970799</v>
      </c>
      <c r="J15" s="21">
        <v>0.73002989290508102</v>
      </c>
      <c r="K15" s="21">
        <v>0.77190832009185595</v>
      </c>
      <c r="L15" s="21">
        <v>0.81670589361849499</v>
      </c>
      <c r="M15" s="21"/>
      <c r="N15" s="21">
        <v>0.78313359852268105</v>
      </c>
      <c r="O15" s="21">
        <v>0.77030874253463</v>
      </c>
      <c r="P15" s="21">
        <v>0.76012651290659705</v>
      </c>
      <c r="Q15" s="21">
        <v>0.70722877580159305</v>
      </c>
      <c r="R15" s="21"/>
      <c r="S15" s="21">
        <v>0.74312140269577998</v>
      </c>
      <c r="T15" s="21">
        <v>0.73024976187134005</v>
      </c>
      <c r="U15" s="21">
        <v>0.75470546849632203</v>
      </c>
      <c r="V15" s="21">
        <v>0.75581595754639497</v>
      </c>
      <c r="W15" s="21">
        <v>0.75207485755770898</v>
      </c>
      <c r="X15" s="21">
        <v>0.735191034974085</v>
      </c>
      <c r="Y15" s="21">
        <v>0.78443720564130603</v>
      </c>
      <c r="Z15" s="21">
        <v>0.81236891470137895</v>
      </c>
      <c r="AA15" s="21">
        <v>0.76599301778149598</v>
      </c>
      <c r="AB15" s="21">
        <v>0.75942767745859596</v>
      </c>
      <c r="AC15" s="21">
        <v>0.79732260987058201</v>
      </c>
      <c r="AD15" s="21">
        <v>0.73080912725303704</v>
      </c>
      <c r="AE15" s="21"/>
      <c r="AF15" s="21">
        <v>0.77159482077811203</v>
      </c>
      <c r="AG15" s="21">
        <v>0.79335749859890403</v>
      </c>
      <c r="AH15" s="21">
        <v>0.67886023358185899</v>
      </c>
      <c r="AI15" s="21"/>
      <c r="AJ15" s="21">
        <v>0.774475662720292</v>
      </c>
      <c r="AK15" s="21">
        <v>0.79383055040414896</v>
      </c>
      <c r="AL15" s="21">
        <v>0.80643746056722598</v>
      </c>
      <c r="AM15" s="21">
        <v>0.59657127329329096</v>
      </c>
      <c r="AN15" s="21">
        <v>0.664211730844947</v>
      </c>
      <c r="AO15" s="21"/>
      <c r="AP15" s="21">
        <v>0.79804896354941601</v>
      </c>
      <c r="AQ15" s="21">
        <v>0.818820636357803</v>
      </c>
      <c r="AR15" s="21">
        <v>0.77790832839336099</v>
      </c>
    </row>
    <row r="16" spans="2:44" x14ac:dyDescent="0.5">
      <c r="B16" s="18" t="s">
        <v>290</v>
      </c>
      <c r="C16" s="21">
        <v>2.4935865692420602E-2</v>
      </c>
      <c r="D16" s="21">
        <v>2.31663677523424E-2</v>
      </c>
      <c r="E16" s="21">
        <v>2.6763041131330802E-2</v>
      </c>
      <c r="F16" s="21"/>
      <c r="G16" s="21">
        <v>5.8658020983703901E-2</v>
      </c>
      <c r="H16" s="21">
        <v>3.2987975316889101E-2</v>
      </c>
      <c r="I16" s="21">
        <v>2.4268209455336299E-2</v>
      </c>
      <c r="J16" s="21">
        <v>2.20917381038622E-2</v>
      </c>
      <c r="K16" s="21">
        <v>6.8699475869681802E-3</v>
      </c>
      <c r="L16" s="21">
        <v>1.09784915202939E-2</v>
      </c>
      <c r="M16" s="21"/>
      <c r="N16" s="21">
        <v>1.90262163705936E-2</v>
      </c>
      <c r="O16" s="21">
        <v>2.4395361960999701E-2</v>
      </c>
      <c r="P16" s="21">
        <v>4.0154007992248102E-2</v>
      </c>
      <c r="Q16" s="21">
        <v>1.8746108332158201E-2</v>
      </c>
      <c r="R16" s="21"/>
      <c r="S16" s="21">
        <v>2.95107276005485E-2</v>
      </c>
      <c r="T16" s="21">
        <v>3.7966914389316299E-2</v>
      </c>
      <c r="U16" s="21">
        <v>1.2255992553236599E-2</v>
      </c>
      <c r="V16" s="21">
        <v>2.0987786020417398E-2</v>
      </c>
      <c r="W16" s="21">
        <v>2.8465498489362501E-2</v>
      </c>
      <c r="X16" s="21">
        <v>4.27819220000153E-2</v>
      </c>
      <c r="Y16" s="21">
        <v>2.75481453986046E-2</v>
      </c>
      <c r="Z16" s="21">
        <v>1.23788991189681E-2</v>
      </c>
      <c r="AA16" s="21">
        <v>1.8289265981662001E-2</v>
      </c>
      <c r="AB16" s="21">
        <v>2.7172920936404499E-2</v>
      </c>
      <c r="AC16" s="21">
        <v>0</v>
      </c>
      <c r="AD16" s="21">
        <v>0</v>
      </c>
      <c r="AE16" s="21"/>
      <c r="AF16" s="21">
        <v>2.6370284652248902E-2</v>
      </c>
      <c r="AG16" s="21">
        <v>1.12008145219383E-2</v>
      </c>
      <c r="AH16" s="21">
        <v>4.49691976738959E-2</v>
      </c>
      <c r="AI16" s="21"/>
      <c r="AJ16" s="21">
        <v>2.55824556068147E-2</v>
      </c>
      <c r="AK16" s="21">
        <v>2.3144654755805402E-2</v>
      </c>
      <c r="AL16" s="21">
        <v>6.99299924593756E-3</v>
      </c>
      <c r="AM16" s="21">
        <v>9.3800856170487598E-2</v>
      </c>
      <c r="AN16" s="21">
        <v>2.7151550465044E-2</v>
      </c>
      <c r="AO16" s="21"/>
      <c r="AP16" s="21">
        <v>1.9249857921122202E-2</v>
      </c>
      <c r="AQ16" s="21">
        <v>1.9416697577210401E-2</v>
      </c>
      <c r="AR16" s="21">
        <v>2.2752669490323799E-2</v>
      </c>
    </row>
    <row r="17" spans="2:44" x14ac:dyDescent="0.5">
      <c r="B17" s="18" t="s">
        <v>90</v>
      </c>
      <c r="C17" s="22">
        <v>0.73090025678757198</v>
      </c>
      <c r="D17" s="22">
        <v>0.73582329393366297</v>
      </c>
      <c r="E17" s="22">
        <v>0.72597764558094802</v>
      </c>
      <c r="F17" s="22"/>
      <c r="G17" s="22">
        <v>0.63285399418723998</v>
      </c>
      <c r="H17" s="22">
        <v>0.70512492790106296</v>
      </c>
      <c r="I17" s="22">
        <v>0.73967590621437196</v>
      </c>
      <c r="J17" s="22">
        <v>0.70793815480121902</v>
      </c>
      <c r="K17" s="22">
        <v>0.76503837250488804</v>
      </c>
      <c r="L17" s="22">
        <v>0.80572740209820104</v>
      </c>
      <c r="M17" s="22"/>
      <c r="N17" s="22">
        <v>0.76410738215208696</v>
      </c>
      <c r="O17" s="22">
        <v>0.74591338057362999</v>
      </c>
      <c r="P17" s="22">
        <v>0.71997250491434905</v>
      </c>
      <c r="Q17" s="22">
        <v>0.68848266746943498</v>
      </c>
      <c r="R17" s="22"/>
      <c r="S17" s="22">
        <v>0.71361067509523102</v>
      </c>
      <c r="T17" s="22">
        <v>0.69228284748202296</v>
      </c>
      <c r="U17" s="22">
        <v>0.74244947594308597</v>
      </c>
      <c r="V17" s="22">
        <v>0.73482817152597701</v>
      </c>
      <c r="W17" s="22">
        <v>0.723609359068347</v>
      </c>
      <c r="X17" s="22">
        <v>0.69240911297407004</v>
      </c>
      <c r="Y17" s="22">
        <v>0.75688906024270097</v>
      </c>
      <c r="Z17" s="22">
        <v>0.79999001558241101</v>
      </c>
      <c r="AA17" s="22">
        <v>0.74770375179983395</v>
      </c>
      <c r="AB17" s="22">
        <v>0.73225475652219096</v>
      </c>
      <c r="AC17" s="22">
        <v>0.79732260987058201</v>
      </c>
      <c r="AD17" s="22">
        <v>0.73080912725303704</v>
      </c>
      <c r="AE17" s="22"/>
      <c r="AF17" s="22">
        <v>0.74522453612586304</v>
      </c>
      <c r="AG17" s="22">
        <v>0.78215668407696604</v>
      </c>
      <c r="AH17" s="22">
        <v>0.63389103590796303</v>
      </c>
      <c r="AI17" s="22"/>
      <c r="AJ17" s="22">
        <v>0.74889320711347696</v>
      </c>
      <c r="AK17" s="22">
        <v>0.770685895648344</v>
      </c>
      <c r="AL17" s="22">
        <v>0.79944446132128799</v>
      </c>
      <c r="AM17" s="22">
        <v>0.50277041712280301</v>
      </c>
      <c r="AN17" s="22">
        <v>0.63706018037990297</v>
      </c>
      <c r="AO17" s="22"/>
      <c r="AP17" s="22">
        <v>0.77879910562829402</v>
      </c>
      <c r="AQ17" s="22">
        <v>0.79940393878059202</v>
      </c>
      <c r="AR17" s="22">
        <v>0.75515565890303704</v>
      </c>
    </row>
    <row r="18" spans="2:44" x14ac:dyDescent="0.5">
      <c r="B18" s="16"/>
    </row>
    <row r="19" spans="2:44" x14ac:dyDescent="0.5">
      <c r="B19" t="s">
        <v>76</v>
      </c>
    </row>
    <row r="20" spans="2:44" x14ac:dyDescent="0.5">
      <c r="B20" t="s">
        <v>77</v>
      </c>
    </row>
    <row r="22" spans="2:44" x14ac:dyDescent="0.5">
      <c r="B22" s="8" t="str">
        <f>HYPERLINK("#'Contents'!A1", "Return to Contents")</f>
        <v>Return to Contents</v>
      </c>
    </row>
  </sheetData>
  <mergeCells count="8">
    <mergeCell ref="AJ5:AN5"/>
    <mergeCell ref="AP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I18"/>
  <sheetViews>
    <sheetView showGridLines="0" workbookViewId="0">
      <pane xSplit="2" topLeftCell="C1" activePane="topRight" state="frozen"/>
      <selection pane="topRight"/>
    </sheetView>
  </sheetViews>
  <sheetFormatPr defaultColWidth="10.8203125" defaultRowHeight="14.35" x14ac:dyDescent="0.5"/>
  <cols>
    <col min="2" max="2" width="25.703125" customWidth="1"/>
    <col min="3" max="9" width="20.703125" customWidth="1"/>
  </cols>
  <sheetData>
    <row r="2" spans="2:9" ht="40" customHeight="1" x14ac:dyDescent="0.5">
      <c r="D2" s="30" t="s">
        <v>109</v>
      </c>
      <c r="E2" s="26"/>
      <c r="F2" s="26"/>
      <c r="G2" s="26"/>
      <c r="H2" s="26"/>
      <c r="I2" s="26"/>
    </row>
    <row r="6" spans="2:9" ht="50" customHeight="1" x14ac:dyDescent="0.5">
      <c r="B6" s="20" t="s">
        <v>14</v>
      </c>
      <c r="C6" s="20" t="s">
        <v>99</v>
      </c>
      <c r="D6" s="20" t="s">
        <v>100</v>
      </c>
      <c r="E6" s="20" t="s">
        <v>101</v>
      </c>
      <c r="F6" s="20" t="s">
        <v>102</v>
      </c>
      <c r="G6" s="20" t="s">
        <v>103</v>
      </c>
      <c r="H6" s="20" t="s">
        <v>104</v>
      </c>
    </row>
    <row r="7" spans="2:9" ht="28.7" x14ac:dyDescent="0.5">
      <c r="B7" s="18" t="s">
        <v>105</v>
      </c>
      <c r="C7" s="17">
        <v>0.181049778241443</v>
      </c>
      <c r="D7" s="17">
        <v>0.14455808650228399</v>
      </c>
      <c r="E7" s="17">
        <v>0.17582692789108301</v>
      </c>
      <c r="F7" s="17">
        <v>4.4267271434631501E-2</v>
      </c>
      <c r="G7" s="17">
        <v>0.11254935787140501</v>
      </c>
      <c r="H7" s="17">
        <v>0.19000867574071101</v>
      </c>
    </row>
    <row r="8" spans="2:9" x14ac:dyDescent="0.5">
      <c r="B8" s="18" t="s">
        <v>106</v>
      </c>
      <c r="C8" s="17">
        <v>0.58043515392810396</v>
      </c>
      <c r="D8" s="17">
        <v>0.37488062235022801</v>
      </c>
      <c r="E8" s="17">
        <v>0.51678111353967104</v>
      </c>
      <c r="F8" s="17">
        <v>0.16406552161746499</v>
      </c>
      <c r="G8" s="17">
        <v>0.446537945164665</v>
      </c>
      <c r="H8" s="17">
        <v>0.49926058543736901</v>
      </c>
    </row>
    <row r="9" spans="2:9" ht="28.7" x14ac:dyDescent="0.5">
      <c r="B9" s="18" t="s">
        <v>107</v>
      </c>
      <c r="C9" s="17">
        <v>0.208582847439582</v>
      </c>
      <c r="D9" s="17">
        <v>0.32247726622719602</v>
      </c>
      <c r="E9" s="17">
        <v>0.22885414137236501</v>
      </c>
      <c r="F9" s="17">
        <v>0.43966430483690799</v>
      </c>
      <c r="G9" s="17">
        <v>0.32430940795752</v>
      </c>
      <c r="H9" s="17">
        <v>0.22440869204387601</v>
      </c>
    </row>
    <row r="10" spans="2:9" x14ac:dyDescent="0.5">
      <c r="B10" s="18" t="s">
        <v>108</v>
      </c>
      <c r="C10" s="17">
        <v>1.2031816510919899E-2</v>
      </c>
      <c r="D10" s="17">
        <v>0.111806507779453</v>
      </c>
      <c r="E10" s="17">
        <v>4.9731750772014999E-2</v>
      </c>
      <c r="F10" s="17">
        <v>0.29105966943875</v>
      </c>
      <c r="G10" s="17">
        <v>8.4444322159235502E-2</v>
      </c>
      <c r="H10" s="17">
        <v>5.8460537835722901E-2</v>
      </c>
    </row>
    <row r="11" spans="2:9" x14ac:dyDescent="0.5">
      <c r="B11" s="18" t="s">
        <v>87</v>
      </c>
      <c r="C11" s="17">
        <v>1.7900403879950701E-2</v>
      </c>
      <c r="D11" s="17">
        <v>4.62775171408377E-2</v>
      </c>
      <c r="E11" s="17">
        <v>2.8806066424867102E-2</v>
      </c>
      <c r="F11" s="17">
        <v>6.09432326722451E-2</v>
      </c>
      <c r="G11" s="17">
        <v>3.2158966847174703E-2</v>
      </c>
      <c r="H11" s="17">
        <v>2.7861508942321402E-2</v>
      </c>
    </row>
    <row r="12" spans="2:9" x14ac:dyDescent="0.5">
      <c r="B12" s="16"/>
      <c r="C12" s="16"/>
      <c r="D12" s="16"/>
      <c r="E12" s="16"/>
      <c r="F12" s="16"/>
      <c r="G12" s="16"/>
      <c r="H12" s="16"/>
    </row>
    <row r="13" spans="2:9" x14ac:dyDescent="0.5">
      <c r="B13" t="s">
        <v>76</v>
      </c>
    </row>
    <row r="14" spans="2:9" x14ac:dyDescent="0.5">
      <c r="B14" t="s">
        <v>77</v>
      </c>
    </row>
    <row r="18" spans="2:2" x14ac:dyDescent="0.5">
      <c r="B18" s="8" t="str">
        <f>HYPERLINK("#'Contents'!A1", "Return to Contents")</f>
        <v>Return to Contents</v>
      </c>
    </row>
  </sheetData>
  <mergeCells count="1">
    <mergeCell ref="D2:I2"/>
  </mergeCells>
  <pageMargins left="0.7" right="0.7" top="0.75" bottom="0.75" header="0.3" footer="0.3"/>
  <pageSetup paperSize="9" orientation="portrait" horizontalDpi="300" verticalDpi="300"/>
  <drawing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B2:AR22"/>
  <sheetViews>
    <sheetView showGridLines="0" workbookViewId="0">
      <pane xSplit="2" topLeftCell="C1" activePane="topRight" state="frozen"/>
      <selection pane="topRight"/>
    </sheetView>
  </sheetViews>
  <sheetFormatPr defaultColWidth="10.8203125" defaultRowHeight="14.35" x14ac:dyDescent="0.5"/>
  <cols>
    <col min="2" max="2" width="25.703125" customWidth="1"/>
    <col min="3" max="5" width="10.703125" customWidth="1"/>
    <col min="6" max="6" width="2.17578125" customWidth="1"/>
    <col min="7" max="12" width="10.703125" customWidth="1"/>
    <col min="13" max="13" width="2.17578125" customWidth="1"/>
    <col min="14" max="17" width="10.703125" customWidth="1"/>
    <col min="18" max="18" width="2.17578125" customWidth="1"/>
    <col min="19" max="30" width="10.703125" customWidth="1"/>
    <col min="31" max="31" width="2.17578125" customWidth="1"/>
    <col min="32" max="34" width="10.703125" customWidth="1"/>
    <col min="35" max="35" width="2.17578125" customWidth="1"/>
    <col min="36" max="40" width="10.703125" customWidth="1"/>
    <col min="41" max="41" width="2.17578125" customWidth="1"/>
    <col min="42" max="44" width="10.703125" customWidth="1"/>
    <col min="45" max="45" width="2.17578125" customWidth="1"/>
  </cols>
  <sheetData>
    <row r="2" spans="2:44" ht="40" customHeight="1" x14ac:dyDescent="0.5">
      <c r="D2" s="30" t="s">
        <v>409</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row>
    <row r="5" spans="2:44" ht="30" customHeight="1" x14ac:dyDescent="0.5">
      <c r="B5" s="15"/>
      <c r="C5" s="15"/>
      <c r="D5" s="29" t="s">
        <v>50</v>
      </c>
      <c r="E5" s="29"/>
      <c r="F5" s="15"/>
      <c r="G5" s="29" t="s">
        <v>51</v>
      </c>
      <c r="H5" s="29"/>
      <c r="I5" s="29"/>
      <c r="J5" s="29"/>
      <c r="K5" s="29"/>
      <c r="L5" s="29"/>
      <c r="M5" s="15"/>
      <c r="N5" s="29" t="s">
        <v>52</v>
      </c>
      <c r="O5" s="29"/>
      <c r="P5" s="29"/>
      <c r="Q5" s="29"/>
      <c r="R5" s="15"/>
      <c r="S5" s="29" t="s">
        <v>53</v>
      </c>
      <c r="T5" s="29"/>
      <c r="U5" s="29"/>
      <c r="V5" s="29"/>
      <c r="W5" s="29"/>
      <c r="X5" s="29"/>
      <c r="Y5" s="29"/>
      <c r="Z5" s="29"/>
      <c r="AA5" s="29"/>
      <c r="AB5" s="29"/>
      <c r="AC5" s="29"/>
      <c r="AD5" s="29"/>
      <c r="AE5" s="15"/>
      <c r="AF5" s="29" t="s">
        <v>54</v>
      </c>
      <c r="AG5" s="29"/>
      <c r="AH5" s="29"/>
      <c r="AI5" s="15"/>
      <c r="AJ5" s="29" t="s">
        <v>55</v>
      </c>
      <c r="AK5" s="29"/>
      <c r="AL5" s="29"/>
      <c r="AM5" s="29"/>
      <c r="AN5" s="29"/>
      <c r="AO5" s="15"/>
      <c r="AP5" s="29" t="s">
        <v>56</v>
      </c>
      <c r="AQ5" s="29"/>
      <c r="AR5" s="29"/>
    </row>
    <row r="6" spans="2:44" ht="43" x14ac:dyDescent="0.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row>
    <row r="7" spans="2:44" ht="30" customHeight="1" x14ac:dyDescent="0.5">
      <c r="B7" s="10" t="s">
        <v>18</v>
      </c>
      <c r="C7" s="10">
        <v>2011</v>
      </c>
      <c r="D7" s="10">
        <v>973</v>
      </c>
      <c r="E7" s="10">
        <v>1034</v>
      </c>
      <c r="F7" s="10"/>
      <c r="G7" s="10">
        <v>293</v>
      </c>
      <c r="H7" s="10">
        <v>293</v>
      </c>
      <c r="I7" s="10">
        <v>331</v>
      </c>
      <c r="J7" s="10">
        <v>331</v>
      </c>
      <c r="K7" s="10">
        <v>305</v>
      </c>
      <c r="L7" s="10">
        <v>458</v>
      </c>
      <c r="M7" s="10"/>
      <c r="N7" s="10">
        <v>545</v>
      </c>
      <c r="O7" s="10">
        <v>548</v>
      </c>
      <c r="P7" s="10">
        <v>415</v>
      </c>
      <c r="Q7" s="10">
        <v>498</v>
      </c>
      <c r="R7" s="10"/>
      <c r="S7" s="10">
        <v>288</v>
      </c>
      <c r="T7" s="10">
        <v>268</v>
      </c>
      <c r="U7" s="10">
        <v>162</v>
      </c>
      <c r="V7" s="10">
        <v>184</v>
      </c>
      <c r="W7" s="10">
        <v>142</v>
      </c>
      <c r="X7" s="10">
        <v>193</v>
      </c>
      <c r="Y7" s="10">
        <v>161</v>
      </c>
      <c r="Z7" s="10">
        <v>83</v>
      </c>
      <c r="AA7" s="10">
        <v>227</v>
      </c>
      <c r="AB7" s="10">
        <v>144</v>
      </c>
      <c r="AC7" s="10">
        <v>107</v>
      </c>
      <c r="AD7" s="10">
        <v>52</v>
      </c>
      <c r="AE7" s="10"/>
      <c r="AF7" s="10">
        <v>728</v>
      </c>
      <c r="AG7" s="10">
        <v>785</v>
      </c>
      <c r="AH7" s="10">
        <v>299</v>
      </c>
      <c r="AI7" s="10"/>
      <c r="AJ7" s="10">
        <v>692</v>
      </c>
      <c r="AK7" s="10">
        <v>539</v>
      </c>
      <c r="AL7" s="10">
        <v>143</v>
      </c>
      <c r="AM7" s="10">
        <v>38</v>
      </c>
      <c r="AN7" s="10">
        <v>294</v>
      </c>
      <c r="AO7" s="10"/>
      <c r="AP7" s="10">
        <v>390</v>
      </c>
      <c r="AQ7" s="10">
        <v>732</v>
      </c>
      <c r="AR7" s="10">
        <v>133</v>
      </c>
    </row>
    <row r="8" spans="2:44" ht="30" customHeight="1" x14ac:dyDescent="0.5">
      <c r="B8" s="11" t="s">
        <v>19</v>
      </c>
      <c r="C8" s="11">
        <v>2011</v>
      </c>
      <c r="D8" s="11">
        <v>992</v>
      </c>
      <c r="E8" s="11">
        <v>1015</v>
      </c>
      <c r="F8" s="11"/>
      <c r="G8" s="11">
        <v>280</v>
      </c>
      <c r="H8" s="11">
        <v>341</v>
      </c>
      <c r="I8" s="11">
        <v>343</v>
      </c>
      <c r="J8" s="11">
        <v>343</v>
      </c>
      <c r="K8" s="11">
        <v>283</v>
      </c>
      <c r="L8" s="11">
        <v>420</v>
      </c>
      <c r="M8" s="11"/>
      <c r="N8" s="11">
        <v>541</v>
      </c>
      <c r="O8" s="11">
        <v>522</v>
      </c>
      <c r="P8" s="11">
        <v>441</v>
      </c>
      <c r="Q8" s="11">
        <v>502</v>
      </c>
      <c r="R8" s="11"/>
      <c r="S8" s="11">
        <v>282</v>
      </c>
      <c r="T8" s="11">
        <v>261</v>
      </c>
      <c r="U8" s="11">
        <v>161</v>
      </c>
      <c r="V8" s="11">
        <v>181</v>
      </c>
      <c r="W8" s="11">
        <v>141</v>
      </c>
      <c r="X8" s="11">
        <v>181</v>
      </c>
      <c r="Y8" s="11">
        <v>161</v>
      </c>
      <c r="Z8" s="11">
        <v>80</v>
      </c>
      <c r="AA8" s="11">
        <v>221</v>
      </c>
      <c r="AB8" s="11">
        <v>181</v>
      </c>
      <c r="AC8" s="11">
        <v>101</v>
      </c>
      <c r="AD8" s="11">
        <v>60</v>
      </c>
      <c r="AE8" s="11"/>
      <c r="AF8" s="11">
        <v>714</v>
      </c>
      <c r="AG8" s="11">
        <v>797</v>
      </c>
      <c r="AH8" s="11">
        <v>308</v>
      </c>
      <c r="AI8" s="11"/>
      <c r="AJ8" s="11">
        <v>674</v>
      </c>
      <c r="AK8" s="11">
        <v>545</v>
      </c>
      <c r="AL8" s="11">
        <v>138</v>
      </c>
      <c r="AM8" s="11">
        <v>36</v>
      </c>
      <c r="AN8" s="11">
        <v>298</v>
      </c>
      <c r="AO8" s="11"/>
      <c r="AP8" s="11">
        <v>383</v>
      </c>
      <c r="AQ8" s="11">
        <v>736</v>
      </c>
      <c r="AR8" s="11">
        <v>130</v>
      </c>
    </row>
    <row r="9" spans="2:44" x14ac:dyDescent="0.5">
      <c r="B9" s="18" t="s">
        <v>284</v>
      </c>
      <c r="C9" s="17">
        <v>0.21641023063133399</v>
      </c>
      <c r="D9" s="17">
        <v>0.25818013694076603</v>
      </c>
      <c r="E9" s="17">
        <v>0.17440195677836901</v>
      </c>
      <c r="F9" s="17"/>
      <c r="G9" s="17">
        <v>0.217791874752469</v>
      </c>
      <c r="H9" s="17">
        <v>0.23793139798274399</v>
      </c>
      <c r="I9" s="17">
        <v>0.19468148918796299</v>
      </c>
      <c r="J9" s="17">
        <v>0.21203632821144</v>
      </c>
      <c r="K9" s="17">
        <v>0.19565781454866399</v>
      </c>
      <c r="L9" s="17">
        <v>0.23332771262367599</v>
      </c>
      <c r="M9" s="17"/>
      <c r="N9" s="17">
        <v>0.27555136752131998</v>
      </c>
      <c r="O9" s="17">
        <v>0.214616408580006</v>
      </c>
      <c r="P9" s="17">
        <v>0.16208474392137201</v>
      </c>
      <c r="Q9" s="17">
        <v>0.20263362780354999</v>
      </c>
      <c r="R9" s="17"/>
      <c r="S9" s="17">
        <v>0.235735884325941</v>
      </c>
      <c r="T9" s="17">
        <v>0.19754486173782301</v>
      </c>
      <c r="U9" s="17">
        <v>0.24329569840052101</v>
      </c>
      <c r="V9" s="17">
        <v>0.180424195870833</v>
      </c>
      <c r="W9" s="17">
        <v>0.235453409768654</v>
      </c>
      <c r="X9" s="17">
        <v>0.259781933610153</v>
      </c>
      <c r="Y9" s="17">
        <v>0.21734432431062001</v>
      </c>
      <c r="Z9" s="17">
        <v>0.188840239282491</v>
      </c>
      <c r="AA9" s="17">
        <v>0.21147569993732601</v>
      </c>
      <c r="AB9" s="17">
        <v>0.21135096219424199</v>
      </c>
      <c r="AC9" s="17">
        <v>0.23236985706384999</v>
      </c>
      <c r="AD9" s="17">
        <v>0.109265993051763</v>
      </c>
      <c r="AE9" s="17"/>
      <c r="AF9" s="17">
        <v>0.220535482693683</v>
      </c>
      <c r="AG9" s="17">
        <v>0.23367864570025201</v>
      </c>
      <c r="AH9" s="17">
        <v>0.17954457326850601</v>
      </c>
      <c r="AI9" s="17"/>
      <c r="AJ9" s="17">
        <v>0.22331850972640599</v>
      </c>
      <c r="AK9" s="17">
        <v>0.24112027402963701</v>
      </c>
      <c r="AL9" s="17">
        <v>0.23941454947499499</v>
      </c>
      <c r="AM9" s="17">
        <v>0.14598455598889201</v>
      </c>
      <c r="AN9" s="17">
        <v>0.155615748693085</v>
      </c>
      <c r="AO9" s="17"/>
      <c r="AP9" s="17">
        <v>0.22279655304010201</v>
      </c>
      <c r="AQ9" s="17">
        <v>0.25242097492723897</v>
      </c>
      <c r="AR9" s="17">
        <v>0.27067615576488302</v>
      </c>
    </row>
    <row r="10" spans="2:44" x14ac:dyDescent="0.5">
      <c r="B10" s="18" t="s">
        <v>285</v>
      </c>
      <c r="C10" s="17">
        <v>0.47126749958507902</v>
      </c>
      <c r="D10" s="17">
        <v>0.46986635884739197</v>
      </c>
      <c r="E10" s="17">
        <v>0.47354307778043803</v>
      </c>
      <c r="F10" s="17"/>
      <c r="G10" s="17">
        <v>0.448350370975652</v>
      </c>
      <c r="H10" s="17">
        <v>0.47150985825541097</v>
      </c>
      <c r="I10" s="17">
        <v>0.45926848558204197</v>
      </c>
      <c r="J10" s="17">
        <v>0.47102084888789397</v>
      </c>
      <c r="K10" s="17">
        <v>0.47295844059865499</v>
      </c>
      <c r="L10" s="17">
        <v>0.49520367539051502</v>
      </c>
      <c r="M10" s="17"/>
      <c r="N10" s="17">
        <v>0.47037888983567699</v>
      </c>
      <c r="O10" s="17">
        <v>0.50504423013651001</v>
      </c>
      <c r="P10" s="17">
        <v>0.494889265703915</v>
      </c>
      <c r="Q10" s="17">
        <v>0.41287086339226198</v>
      </c>
      <c r="R10" s="17"/>
      <c r="S10" s="17">
        <v>0.455556010667447</v>
      </c>
      <c r="T10" s="17">
        <v>0.46643003909818997</v>
      </c>
      <c r="U10" s="17">
        <v>0.47129409090235902</v>
      </c>
      <c r="V10" s="17">
        <v>0.51286030143219496</v>
      </c>
      <c r="W10" s="17">
        <v>0.458871131244388</v>
      </c>
      <c r="X10" s="17">
        <v>0.46344524862534298</v>
      </c>
      <c r="Y10" s="17">
        <v>0.43648855591716601</v>
      </c>
      <c r="Z10" s="17">
        <v>0.45679275728159802</v>
      </c>
      <c r="AA10" s="17">
        <v>0.47687861116775798</v>
      </c>
      <c r="AB10" s="17">
        <v>0.46303093438707199</v>
      </c>
      <c r="AC10" s="17">
        <v>0.49937566348770901</v>
      </c>
      <c r="AD10" s="17">
        <v>0.56289131245443802</v>
      </c>
      <c r="AE10" s="17"/>
      <c r="AF10" s="17">
        <v>0.45431587479212099</v>
      </c>
      <c r="AG10" s="17">
        <v>0.50587982223985395</v>
      </c>
      <c r="AH10" s="17">
        <v>0.45140964717086002</v>
      </c>
      <c r="AI10" s="17"/>
      <c r="AJ10" s="17">
        <v>0.49509375340030298</v>
      </c>
      <c r="AK10" s="17">
        <v>0.49723918704255998</v>
      </c>
      <c r="AL10" s="17">
        <v>0.47625609850231099</v>
      </c>
      <c r="AM10" s="17">
        <v>0.408100592514063</v>
      </c>
      <c r="AN10" s="17">
        <v>0.42063198120407302</v>
      </c>
      <c r="AO10" s="17"/>
      <c r="AP10" s="17">
        <v>0.51737100634121502</v>
      </c>
      <c r="AQ10" s="17">
        <v>0.50598039968589903</v>
      </c>
      <c r="AR10" s="17">
        <v>0.43657972246536503</v>
      </c>
    </row>
    <row r="11" spans="2:44" x14ac:dyDescent="0.5">
      <c r="B11" s="18" t="s">
        <v>286</v>
      </c>
      <c r="C11" s="17">
        <v>0.22422383258578199</v>
      </c>
      <c r="D11" s="17">
        <v>0.19197505418347899</v>
      </c>
      <c r="E11" s="17">
        <v>0.25662007332412901</v>
      </c>
      <c r="F11" s="17"/>
      <c r="G11" s="17">
        <v>0.20438836389772599</v>
      </c>
      <c r="H11" s="17">
        <v>0.22124045393462899</v>
      </c>
      <c r="I11" s="17">
        <v>0.22185269663930501</v>
      </c>
      <c r="J11" s="17">
        <v>0.24504518584502699</v>
      </c>
      <c r="K11" s="17">
        <v>0.25024002536969697</v>
      </c>
      <c r="L11" s="17">
        <v>0.207249263422599</v>
      </c>
      <c r="M11" s="17"/>
      <c r="N11" s="17">
        <v>0.19284995324305701</v>
      </c>
      <c r="O11" s="17">
        <v>0.199004690827421</v>
      </c>
      <c r="P11" s="17">
        <v>0.25670878890278298</v>
      </c>
      <c r="Q11" s="17">
        <v>0.25795473726588097</v>
      </c>
      <c r="R11" s="17"/>
      <c r="S11" s="17">
        <v>0.21048060834243101</v>
      </c>
      <c r="T11" s="17">
        <v>0.25663013167075599</v>
      </c>
      <c r="U11" s="17">
        <v>0.20525515974231501</v>
      </c>
      <c r="V11" s="17">
        <v>0.23794809355341301</v>
      </c>
      <c r="W11" s="17">
        <v>0.22906869918528</v>
      </c>
      <c r="X11" s="17">
        <v>0.169530277328554</v>
      </c>
      <c r="Y11" s="17">
        <v>0.263165369854167</v>
      </c>
      <c r="Z11" s="17">
        <v>0.25835513322796999</v>
      </c>
      <c r="AA11" s="17">
        <v>0.22453817340315299</v>
      </c>
      <c r="AB11" s="17">
        <v>0.23012297033887899</v>
      </c>
      <c r="AC11" s="17">
        <v>0.17023861286726399</v>
      </c>
      <c r="AD11" s="17">
        <v>0.232811545720611</v>
      </c>
      <c r="AE11" s="17"/>
      <c r="AF11" s="17">
        <v>0.25657694167991502</v>
      </c>
      <c r="AG11" s="17">
        <v>0.19753283008183301</v>
      </c>
      <c r="AH11" s="17">
        <v>0.21438350355220201</v>
      </c>
      <c r="AI11" s="17"/>
      <c r="AJ11" s="17">
        <v>0.22120686967108599</v>
      </c>
      <c r="AK11" s="17">
        <v>0.182497841137718</v>
      </c>
      <c r="AL11" s="17">
        <v>0.236392416388152</v>
      </c>
      <c r="AM11" s="17">
        <v>0.34525191078173301</v>
      </c>
      <c r="AN11" s="17">
        <v>0.26517761840274601</v>
      </c>
      <c r="AO11" s="17"/>
      <c r="AP11" s="17">
        <v>0.20511029675355899</v>
      </c>
      <c r="AQ11" s="17">
        <v>0.16717635586791499</v>
      </c>
      <c r="AR11" s="17">
        <v>0.22369971095173199</v>
      </c>
    </row>
    <row r="12" spans="2:44" x14ac:dyDescent="0.5">
      <c r="B12" s="18" t="s">
        <v>287</v>
      </c>
      <c r="C12" s="17">
        <v>2.0940390762991701E-2</v>
      </c>
      <c r="D12" s="17">
        <v>2.5735146321764799E-2</v>
      </c>
      <c r="E12" s="17">
        <v>1.63367648704726E-2</v>
      </c>
      <c r="F12" s="17"/>
      <c r="G12" s="17">
        <v>4.1086822761005698E-2</v>
      </c>
      <c r="H12" s="17">
        <v>3.2130088311315197E-2</v>
      </c>
      <c r="I12" s="17">
        <v>2.6543636041005202E-2</v>
      </c>
      <c r="J12" s="17">
        <v>1.19898755502285E-2</v>
      </c>
      <c r="K12" s="17">
        <v>1.3420757182739799E-2</v>
      </c>
      <c r="L12" s="17">
        <v>6.2326203933965197E-3</v>
      </c>
      <c r="M12" s="17"/>
      <c r="N12" s="17">
        <v>1.5857998640817099E-2</v>
      </c>
      <c r="O12" s="17">
        <v>2.5949685121391099E-2</v>
      </c>
      <c r="P12" s="17">
        <v>1.72534844582404E-2</v>
      </c>
      <c r="Q12" s="17">
        <v>2.4656227649888798E-2</v>
      </c>
      <c r="R12" s="17"/>
      <c r="S12" s="17">
        <v>4.8284522010261198E-2</v>
      </c>
      <c r="T12" s="17">
        <v>1.5058110993374599E-2</v>
      </c>
      <c r="U12" s="17">
        <v>1.6799102318266802E-2</v>
      </c>
      <c r="V12" s="17">
        <v>1.19605704744609E-2</v>
      </c>
      <c r="W12" s="17">
        <v>2.1617294431888701E-2</v>
      </c>
      <c r="X12" s="17">
        <v>1.8093448858260999E-2</v>
      </c>
      <c r="Y12" s="17">
        <v>0</v>
      </c>
      <c r="Z12" s="17">
        <v>3.6215697095651603E-2</v>
      </c>
      <c r="AA12" s="17">
        <v>2.9493876403738E-2</v>
      </c>
      <c r="AB12" s="17">
        <v>2.18835130951592E-2</v>
      </c>
      <c r="AC12" s="17">
        <v>0</v>
      </c>
      <c r="AD12" s="17">
        <v>0</v>
      </c>
      <c r="AE12" s="17"/>
      <c r="AF12" s="17">
        <v>1.2466929003128501E-2</v>
      </c>
      <c r="AG12" s="17">
        <v>2.12334812781865E-2</v>
      </c>
      <c r="AH12" s="17">
        <v>2.8107579499826701E-2</v>
      </c>
      <c r="AI12" s="17"/>
      <c r="AJ12" s="17">
        <v>1.56972309449449E-2</v>
      </c>
      <c r="AK12" s="17">
        <v>3.1060886536915501E-2</v>
      </c>
      <c r="AL12" s="17">
        <v>1.39285449083986E-2</v>
      </c>
      <c r="AM12" s="17">
        <v>2.9021005452819101E-2</v>
      </c>
      <c r="AN12" s="17">
        <v>1.6522828972693301E-2</v>
      </c>
      <c r="AO12" s="17"/>
      <c r="AP12" s="17">
        <v>1.66964787764796E-2</v>
      </c>
      <c r="AQ12" s="17">
        <v>3.0673705096593101E-2</v>
      </c>
      <c r="AR12" s="17">
        <v>1.5808051518671599E-2</v>
      </c>
    </row>
    <row r="13" spans="2:44" x14ac:dyDescent="0.5">
      <c r="B13" s="18" t="s">
        <v>288</v>
      </c>
      <c r="C13" s="17">
        <v>1.20966976407958E-2</v>
      </c>
      <c r="D13" s="17">
        <v>1.4798289657353299E-2</v>
      </c>
      <c r="E13" s="17">
        <v>9.5039664113819901E-3</v>
      </c>
      <c r="F13" s="17"/>
      <c r="G13" s="17">
        <v>2.16719556848671E-2</v>
      </c>
      <c r="H13" s="17">
        <v>6.8299353318440597E-3</v>
      </c>
      <c r="I13" s="17">
        <v>2.0785565988813998E-2</v>
      </c>
      <c r="J13" s="17">
        <v>9.1385553539060499E-3</v>
      </c>
      <c r="K13" s="17">
        <v>4.2062063265002302E-3</v>
      </c>
      <c r="L13" s="17">
        <v>1.0633497944999E-2</v>
      </c>
      <c r="M13" s="17"/>
      <c r="N13" s="17">
        <v>5.5277698205609301E-3</v>
      </c>
      <c r="O13" s="17">
        <v>9.0690392400068192E-3</v>
      </c>
      <c r="P13" s="17">
        <v>2.0171606307175301E-2</v>
      </c>
      <c r="Q13" s="17">
        <v>1.5351033103523801E-2</v>
      </c>
      <c r="R13" s="17"/>
      <c r="S13" s="17">
        <v>3.2319829672042698E-3</v>
      </c>
      <c r="T13" s="17">
        <v>1.2238194326286599E-2</v>
      </c>
      <c r="U13" s="17">
        <v>0</v>
      </c>
      <c r="V13" s="17">
        <v>2.5537679962901998E-2</v>
      </c>
      <c r="W13" s="17">
        <v>7.1659915023148599E-3</v>
      </c>
      <c r="X13" s="17">
        <v>2.3111877276418901E-2</v>
      </c>
      <c r="Y13" s="17">
        <v>1.6992219100323801E-2</v>
      </c>
      <c r="Z13" s="17">
        <v>1.23788991189681E-2</v>
      </c>
      <c r="AA13" s="17">
        <v>1.37068349328634E-2</v>
      </c>
      <c r="AB13" s="17">
        <v>1.31148882166409E-2</v>
      </c>
      <c r="AC13" s="17">
        <v>0</v>
      </c>
      <c r="AD13" s="17">
        <v>2.1250694307513598E-2</v>
      </c>
      <c r="AE13" s="17"/>
      <c r="AF13" s="17">
        <v>1.49892044057318E-2</v>
      </c>
      <c r="AG13" s="17">
        <v>3.9806154021849302E-3</v>
      </c>
      <c r="AH13" s="17">
        <v>2.7166770257494699E-2</v>
      </c>
      <c r="AI13" s="17"/>
      <c r="AJ13" s="17">
        <v>8.6639999551972602E-3</v>
      </c>
      <c r="AK13" s="17">
        <v>1.18334863560855E-2</v>
      </c>
      <c r="AL13" s="17">
        <v>0</v>
      </c>
      <c r="AM13" s="17">
        <v>2.46365555144934E-2</v>
      </c>
      <c r="AN13" s="17">
        <v>1.7316314595711001E-2</v>
      </c>
      <c r="AO13" s="17"/>
      <c r="AP13" s="17">
        <v>5.2221410844186201E-3</v>
      </c>
      <c r="AQ13" s="17">
        <v>7.4434008177350301E-3</v>
      </c>
      <c r="AR13" s="17">
        <v>1.5387860809927399E-2</v>
      </c>
    </row>
    <row r="14" spans="2:44" x14ac:dyDescent="0.5">
      <c r="B14" s="18" t="s">
        <v>87</v>
      </c>
      <c r="C14" s="17">
        <v>5.5061348794018201E-2</v>
      </c>
      <c r="D14" s="17">
        <v>3.9445014049244803E-2</v>
      </c>
      <c r="E14" s="17">
        <v>6.9594160835209307E-2</v>
      </c>
      <c r="F14" s="17"/>
      <c r="G14" s="17">
        <v>6.6710611928279803E-2</v>
      </c>
      <c r="H14" s="17">
        <v>3.0358266184057101E-2</v>
      </c>
      <c r="I14" s="17">
        <v>7.6868126560871095E-2</v>
      </c>
      <c r="J14" s="17">
        <v>5.0769206151504598E-2</v>
      </c>
      <c r="K14" s="17">
        <v>6.3516755973744302E-2</v>
      </c>
      <c r="L14" s="17">
        <v>4.7353230224813997E-2</v>
      </c>
      <c r="M14" s="17"/>
      <c r="N14" s="17">
        <v>3.9834020938567798E-2</v>
      </c>
      <c r="O14" s="17">
        <v>4.6315946094665598E-2</v>
      </c>
      <c r="P14" s="17">
        <v>4.8892110706514301E-2</v>
      </c>
      <c r="Q14" s="17">
        <v>8.6533510784894602E-2</v>
      </c>
      <c r="R14" s="17"/>
      <c r="S14" s="17">
        <v>4.6710991686714901E-2</v>
      </c>
      <c r="T14" s="17">
        <v>5.20986621735696E-2</v>
      </c>
      <c r="U14" s="17">
        <v>6.3355948636538206E-2</v>
      </c>
      <c r="V14" s="17">
        <v>3.1269158706196697E-2</v>
      </c>
      <c r="W14" s="17">
        <v>4.78234738674745E-2</v>
      </c>
      <c r="X14" s="17">
        <v>6.6037214301271005E-2</v>
      </c>
      <c r="Y14" s="17">
        <v>6.6009530817722595E-2</v>
      </c>
      <c r="Z14" s="17">
        <v>4.7417273993320998E-2</v>
      </c>
      <c r="AA14" s="17">
        <v>4.39068041551623E-2</v>
      </c>
      <c r="AB14" s="17">
        <v>6.04967317680071E-2</v>
      </c>
      <c r="AC14" s="17">
        <v>9.8015866581176003E-2</v>
      </c>
      <c r="AD14" s="17">
        <v>7.3780454465674203E-2</v>
      </c>
      <c r="AE14" s="17"/>
      <c r="AF14" s="17">
        <v>4.1115567425421197E-2</v>
      </c>
      <c r="AG14" s="17">
        <v>3.7694605297690198E-2</v>
      </c>
      <c r="AH14" s="17">
        <v>9.9387926251111702E-2</v>
      </c>
      <c r="AI14" s="17"/>
      <c r="AJ14" s="17">
        <v>3.6019636302063299E-2</v>
      </c>
      <c r="AK14" s="17">
        <v>3.6248324897083399E-2</v>
      </c>
      <c r="AL14" s="17">
        <v>3.4008390726143402E-2</v>
      </c>
      <c r="AM14" s="17">
        <v>4.7005379747999503E-2</v>
      </c>
      <c r="AN14" s="17">
        <v>0.124735508131691</v>
      </c>
      <c r="AO14" s="17"/>
      <c r="AP14" s="17">
        <v>3.28035240042256E-2</v>
      </c>
      <c r="AQ14" s="17">
        <v>3.6305163604618003E-2</v>
      </c>
      <c r="AR14" s="17">
        <v>3.78484984894207E-2</v>
      </c>
    </row>
    <row r="15" spans="2:44" x14ac:dyDescent="0.5">
      <c r="B15" s="18" t="s">
        <v>289</v>
      </c>
      <c r="C15" s="21">
        <v>0.68767773021641299</v>
      </c>
      <c r="D15" s="21">
        <v>0.72804649578815805</v>
      </c>
      <c r="E15" s="21">
        <v>0.64794503455880703</v>
      </c>
      <c r="F15" s="21"/>
      <c r="G15" s="21">
        <v>0.66614224572812097</v>
      </c>
      <c r="H15" s="21">
        <v>0.70944125623815502</v>
      </c>
      <c r="I15" s="21">
        <v>0.65394997477000505</v>
      </c>
      <c r="J15" s="21">
        <v>0.683057177099334</v>
      </c>
      <c r="K15" s="21">
        <v>0.66861625514731904</v>
      </c>
      <c r="L15" s="21">
        <v>0.72853138801419104</v>
      </c>
      <c r="M15" s="21"/>
      <c r="N15" s="21">
        <v>0.74593025735699703</v>
      </c>
      <c r="O15" s="21">
        <v>0.71966063871651598</v>
      </c>
      <c r="P15" s="21">
        <v>0.65697400962528696</v>
      </c>
      <c r="Q15" s="21">
        <v>0.61550449119581196</v>
      </c>
      <c r="R15" s="21"/>
      <c r="S15" s="21">
        <v>0.69129189499338795</v>
      </c>
      <c r="T15" s="21">
        <v>0.66397490083601296</v>
      </c>
      <c r="U15" s="21">
        <v>0.71458978930287997</v>
      </c>
      <c r="V15" s="21">
        <v>0.69328449730302799</v>
      </c>
      <c r="W15" s="21">
        <v>0.69432454101304197</v>
      </c>
      <c r="X15" s="21">
        <v>0.72322718223549598</v>
      </c>
      <c r="Y15" s="21">
        <v>0.65383288022778696</v>
      </c>
      <c r="Z15" s="21">
        <v>0.64563299656408901</v>
      </c>
      <c r="AA15" s="21">
        <v>0.68835431110508405</v>
      </c>
      <c r="AB15" s="21">
        <v>0.67438189658131398</v>
      </c>
      <c r="AC15" s="21">
        <v>0.73174552055155995</v>
      </c>
      <c r="AD15" s="21">
        <v>0.67215730550620201</v>
      </c>
      <c r="AE15" s="21"/>
      <c r="AF15" s="21">
        <v>0.67485135748580405</v>
      </c>
      <c r="AG15" s="21">
        <v>0.73955846794010605</v>
      </c>
      <c r="AH15" s="21">
        <v>0.630954220439365</v>
      </c>
      <c r="AI15" s="21"/>
      <c r="AJ15" s="21">
        <v>0.71841226312670903</v>
      </c>
      <c r="AK15" s="21">
        <v>0.73835946107219697</v>
      </c>
      <c r="AL15" s="21">
        <v>0.71567064797730595</v>
      </c>
      <c r="AM15" s="21">
        <v>0.55408514850295498</v>
      </c>
      <c r="AN15" s="21">
        <v>0.576247729897159</v>
      </c>
      <c r="AO15" s="21"/>
      <c r="AP15" s="21">
        <v>0.74016755938131695</v>
      </c>
      <c r="AQ15" s="21">
        <v>0.75840137461313895</v>
      </c>
      <c r="AR15" s="21">
        <v>0.70725587823024805</v>
      </c>
    </row>
    <row r="16" spans="2:44" x14ac:dyDescent="0.5">
      <c r="B16" s="18" t="s">
        <v>290</v>
      </c>
      <c r="C16" s="21">
        <v>3.3037088403787503E-2</v>
      </c>
      <c r="D16" s="21">
        <v>4.0533435979118099E-2</v>
      </c>
      <c r="E16" s="21">
        <v>2.5840731281854601E-2</v>
      </c>
      <c r="F16" s="21"/>
      <c r="G16" s="21">
        <v>6.2758778445872895E-2</v>
      </c>
      <c r="H16" s="21">
        <v>3.8960023643159203E-2</v>
      </c>
      <c r="I16" s="21">
        <v>4.7329202029819301E-2</v>
      </c>
      <c r="J16" s="21">
        <v>2.11284309041345E-2</v>
      </c>
      <c r="K16" s="21">
        <v>1.76269635092401E-2</v>
      </c>
      <c r="L16" s="21">
        <v>1.6866118338395499E-2</v>
      </c>
      <c r="M16" s="21"/>
      <c r="N16" s="21">
        <v>2.1385768461378001E-2</v>
      </c>
      <c r="O16" s="21">
        <v>3.5018724361397899E-2</v>
      </c>
      <c r="P16" s="21">
        <v>3.7425090765415697E-2</v>
      </c>
      <c r="Q16" s="21">
        <v>4.0007260753412502E-2</v>
      </c>
      <c r="R16" s="21"/>
      <c r="S16" s="21">
        <v>5.1516504977465398E-2</v>
      </c>
      <c r="T16" s="21">
        <v>2.72963053196612E-2</v>
      </c>
      <c r="U16" s="21">
        <v>1.6799102318266802E-2</v>
      </c>
      <c r="V16" s="21">
        <v>3.74982504373629E-2</v>
      </c>
      <c r="W16" s="21">
        <v>2.8783285934203599E-2</v>
      </c>
      <c r="X16" s="21">
        <v>4.12053261346799E-2</v>
      </c>
      <c r="Y16" s="21">
        <v>1.6992219100323801E-2</v>
      </c>
      <c r="Z16" s="21">
        <v>4.8594596214619597E-2</v>
      </c>
      <c r="AA16" s="21">
        <v>4.3200711336601402E-2</v>
      </c>
      <c r="AB16" s="21">
        <v>3.4998401311800098E-2</v>
      </c>
      <c r="AC16" s="21">
        <v>0</v>
      </c>
      <c r="AD16" s="21">
        <v>2.1250694307513598E-2</v>
      </c>
      <c r="AE16" s="21"/>
      <c r="AF16" s="21">
        <v>2.74561334088603E-2</v>
      </c>
      <c r="AG16" s="21">
        <v>2.52140966803714E-2</v>
      </c>
      <c r="AH16" s="21">
        <v>5.52743497573214E-2</v>
      </c>
      <c r="AI16" s="21"/>
      <c r="AJ16" s="21">
        <v>2.4361230900142101E-2</v>
      </c>
      <c r="AK16" s="21">
        <v>4.2894372893001E-2</v>
      </c>
      <c r="AL16" s="21">
        <v>1.39285449083986E-2</v>
      </c>
      <c r="AM16" s="21">
        <v>5.3657560967312501E-2</v>
      </c>
      <c r="AN16" s="21">
        <v>3.3839143568404298E-2</v>
      </c>
      <c r="AO16" s="21"/>
      <c r="AP16" s="21">
        <v>2.19186198608982E-2</v>
      </c>
      <c r="AQ16" s="21">
        <v>3.8117105914328098E-2</v>
      </c>
      <c r="AR16" s="21">
        <v>3.1195912328599001E-2</v>
      </c>
    </row>
    <row r="17" spans="2:44" x14ac:dyDescent="0.5">
      <c r="B17" s="18" t="s">
        <v>90</v>
      </c>
      <c r="C17" s="22">
        <v>0.65464064181262505</v>
      </c>
      <c r="D17" s="22">
        <v>0.68751305980903998</v>
      </c>
      <c r="E17" s="22">
        <v>0.62210430327695299</v>
      </c>
      <c r="F17" s="22"/>
      <c r="G17" s="22">
        <v>0.60338346728224901</v>
      </c>
      <c r="H17" s="22">
        <v>0.67048123259499504</v>
      </c>
      <c r="I17" s="22">
        <v>0.606620772740186</v>
      </c>
      <c r="J17" s="22">
        <v>0.66192874619519904</v>
      </c>
      <c r="K17" s="22">
        <v>0.65098929163807895</v>
      </c>
      <c r="L17" s="22">
        <v>0.71166526967579602</v>
      </c>
      <c r="M17" s="22"/>
      <c r="N17" s="22">
        <v>0.72454448889561895</v>
      </c>
      <c r="O17" s="22">
        <v>0.68464191435511801</v>
      </c>
      <c r="P17" s="22">
        <v>0.61954891885987196</v>
      </c>
      <c r="Q17" s="22">
        <v>0.57549723044239998</v>
      </c>
      <c r="R17" s="22"/>
      <c r="S17" s="22">
        <v>0.63977539001592298</v>
      </c>
      <c r="T17" s="22">
        <v>0.63667859551635198</v>
      </c>
      <c r="U17" s="22">
        <v>0.697790686984613</v>
      </c>
      <c r="V17" s="22">
        <v>0.655786246865665</v>
      </c>
      <c r="W17" s="22">
        <v>0.66554125507883799</v>
      </c>
      <c r="X17" s="22">
        <v>0.682021856100816</v>
      </c>
      <c r="Y17" s="22">
        <v>0.63684066112746296</v>
      </c>
      <c r="Z17" s="22">
        <v>0.59703840034946898</v>
      </c>
      <c r="AA17" s="22">
        <v>0.64515359976848197</v>
      </c>
      <c r="AB17" s="22">
        <v>0.63938349526951399</v>
      </c>
      <c r="AC17" s="22">
        <v>0.73174552055155995</v>
      </c>
      <c r="AD17" s="22">
        <v>0.65090661119868798</v>
      </c>
      <c r="AE17" s="22"/>
      <c r="AF17" s="22">
        <v>0.64739522407694305</v>
      </c>
      <c r="AG17" s="22">
        <v>0.71434437125973405</v>
      </c>
      <c r="AH17" s="22">
        <v>0.57567987068204396</v>
      </c>
      <c r="AI17" s="22"/>
      <c r="AJ17" s="22">
        <v>0.69405103222656706</v>
      </c>
      <c r="AK17" s="22">
        <v>0.69546508817919594</v>
      </c>
      <c r="AL17" s="22">
        <v>0.70174210306890705</v>
      </c>
      <c r="AM17" s="22">
        <v>0.50042758753564298</v>
      </c>
      <c r="AN17" s="22">
        <v>0.54240858632875399</v>
      </c>
      <c r="AO17" s="22"/>
      <c r="AP17" s="22">
        <v>0.71824893952041902</v>
      </c>
      <c r="AQ17" s="22">
        <v>0.72028426869881002</v>
      </c>
      <c r="AR17" s="22">
        <v>0.67605996590164896</v>
      </c>
    </row>
    <row r="18" spans="2:44" x14ac:dyDescent="0.5">
      <c r="B18" s="16"/>
    </row>
    <row r="19" spans="2:44" x14ac:dyDescent="0.5">
      <c r="B19" t="s">
        <v>76</v>
      </c>
    </row>
    <row r="20" spans="2:44" x14ac:dyDescent="0.5">
      <c r="B20" t="s">
        <v>77</v>
      </c>
    </row>
    <row r="22" spans="2:44" x14ac:dyDescent="0.5">
      <c r="B22" s="8" t="str">
        <f>HYPERLINK("#'Contents'!A1", "Return to Contents")</f>
        <v>Return to Contents</v>
      </c>
    </row>
  </sheetData>
  <mergeCells count="8">
    <mergeCell ref="AJ5:AN5"/>
    <mergeCell ref="AP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B2:AR22"/>
  <sheetViews>
    <sheetView showGridLines="0" workbookViewId="0">
      <pane xSplit="2" topLeftCell="C1" activePane="topRight" state="frozen"/>
      <selection pane="topRight"/>
    </sheetView>
  </sheetViews>
  <sheetFormatPr defaultColWidth="10.8203125" defaultRowHeight="14.35" x14ac:dyDescent="0.5"/>
  <cols>
    <col min="2" max="2" width="25.703125" customWidth="1"/>
    <col min="3" max="5" width="10.703125" customWidth="1"/>
    <col min="6" max="6" width="2.17578125" customWidth="1"/>
    <col min="7" max="12" width="10.703125" customWidth="1"/>
    <col min="13" max="13" width="2.17578125" customWidth="1"/>
    <col min="14" max="17" width="10.703125" customWidth="1"/>
    <col min="18" max="18" width="2.17578125" customWidth="1"/>
    <col min="19" max="30" width="10.703125" customWidth="1"/>
    <col min="31" max="31" width="2.17578125" customWidth="1"/>
    <col min="32" max="34" width="10.703125" customWidth="1"/>
    <col min="35" max="35" width="2.17578125" customWidth="1"/>
    <col min="36" max="40" width="10.703125" customWidth="1"/>
    <col min="41" max="41" width="2.17578125" customWidth="1"/>
    <col min="42" max="44" width="10.703125" customWidth="1"/>
    <col min="45" max="45" width="2.17578125" customWidth="1"/>
  </cols>
  <sheetData>
    <row r="2" spans="2:44" ht="40" customHeight="1" x14ac:dyDescent="0.5">
      <c r="D2" s="30" t="s">
        <v>410</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row>
    <row r="5" spans="2:44" ht="30" customHeight="1" x14ac:dyDescent="0.5">
      <c r="B5" s="15"/>
      <c r="C5" s="15"/>
      <c r="D5" s="29" t="s">
        <v>50</v>
      </c>
      <c r="E5" s="29"/>
      <c r="F5" s="15"/>
      <c r="G5" s="29" t="s">
        <v>51</v>
      </c>
      <c r="H5" s="29"/>
      <c r="I5" s="29"/>
      <c r="J5" s="29"/>
      <c r="K5" s="29"/>
      <c r="L5" s="29"/>
      <c r="M5" s="15"/>
      <c r="N5" s="29" t="s">
        <v>52</v>
      </c>
      <c r="O5" s="29"/>
      <c r="P5" s="29"/>
      <c r="Q5" s="29"/>
      <c r="R5" s="15"/>
      <c r="S5" s="29" t="s">
        <v>53</v>
      </c>
      <c r="T5" s="29"/>
      <c r="U5" s="29"/>
      <c r="V5" s="29"/>
      <c r="W5" s="29"/>
      <c r="X5" s="29"/>
      <c r="Y5" s="29"/>
      <c r="Z5" s="29"/>
      <c r="AA5" s="29"/>
      <c r="AB5" s="29"/>
      <c r="AC5" s="29"/>
      <c r="AD5" s="29"/>
      <c r="AE5" s="15"/>
      <c r="AF5" s="29" t="s">
        <v>54</v>
      </c>
      <c r="AG5" s="29"/>
      <c r="AH5" s="29"/>
      <c r="AI5" s="15"/>
      <c r="AJ5" s="29" t="s">
        <v>55</v>
      </c>
      <c r="AK5" s="29"/>
      <c r="AL5" s="29"/>
      <c r="AM5" s="29"/>
      <c r="AN5" s="29"/>
      <c r="AO5" s="15"/>
      <c r="AP5" s="29" t="s">
        <v>56</v>
      </c>
      <c r="AQ5" s="29"/>
      <c r="AR5" s="29"/>
    </row>
    <row r="6" spans="2:44" ht="43" x14ac:dyDescent="0.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row>
    <row r="7" spans="2:44" ht="30" customHeight="1" x14ac:dyDescent="0.5">
      <c r="B7" s="10" t="s">
        <v>18</v>
      </c>
      <c r="C7" s="10">
        <v>2011</v>
      </c>
      <c r="D7" s="10">
        <v>973</v>
      </c>
      <c r="E7" s="10">
        <v>1034</v>
      </c>
      <c r="F7" s="10"/>
      <c r="G7" s="10">
        <v>293</v>
      </c>
      <c r="H7" s="10">
        <v>293</v>
      </c>
      <c r="I7" s="10">
        <v>331</v>
      </c>
      <c r="J7" s="10">
        <v>331</v>
      </c>
      <c r="K7" s="10">
        <v>305</v>
      </c>
      <c r="L7" s="10">
        <v>458</v>
      </c>
      <c r="M7" s="10"/>
      <c r="N7" s="10">
        <v>545</v>
      </c>
      <c r="O7" s="10">
        <v>548</v>
      </c>
      <c r="P7" s="10">
        <v>415</v>
      </c>
      <c r="Q7" s="10">
        <v>498</v>
      </c>
      <c r="R7" s="10"/>
      <c r="S7" s="10">
        <v>288</v>
      </c>
      <c r="T7" s="10">
        <v>268</v>
      </c>
      <c r="U7" s="10">
        <v>162</v>
      </c>
      <c r="V7" s="10">
        <v>184</v>
      </c>
      <c r="W7" s="10">
        <v>142</v>
      </c>
      <c r="X7" s="10">
        <v>193</v>
      </c>
      <c r="Y7" s="10">
        <v>161</v>
      </c>
      <c r="Z7" s="10">
        <v>83</v>
      </c>
      <c r="AA7" s="10">
        <v>227</v>
      </c>
      <c r="AB7" s="10">
        <v>144</v>
      </c>
      <c r="AC7" s="10">
        <v>107</v>
      </c>
      <c r="AD7" s="10">
        <v>52</v>
      </c>
      <c r="AE7" s="10"/>
      <c r="AF7" s="10">
        <v>728</v>
      </c>
      <c r="AG7" s="10">
        <v>785</v>
      </c>
      <c r="AH7" s="10">
        <v>299</v>
      </c>
      <c r="AI7" s="10"/>
      <c r="AJ7" s="10">
        <v>692</v>
      </c>
      <c r="AK7" s="10">
        <v>539</v>
      </c>
      <c r="AL7" s="10">
        <v>143</v>
      </c>
      <c r="AM7" s="10">
        <v>38</v>
      </c>
      <c r="AN7" s="10">
        <v>294</v>
      </c>
      <c r="AO7" s="10"/>
      <c r="AP7" s="10">
        <v>390</v>
      </c>
      <c r="AQ7" s="10">
        <v>732</v>
      </c>
      <c r="AR7" s="10">
        <v>133</v>
      </c>
    </row>
    <row r="8" spans="2:44" ht="30" customHeight="1" x14ac:dyDescent="0.5">
      <c r="B8" s="11" t="s">
        <v>19</v>
      </c>
      <c r="C8" s="11">
        <v>2011</v>
      </c>
      <c r="D8" s="11">
        <v>992</v>
      </c>
      <c r="E8" s="11">
        <v>1015</v>
      </c>
      <c r="F8" s="11"/>
      <c r="G8" s="11">
        <v>280</v>
      </c>
      <c r="H8" s="11">
        <v>341</v>
      </c>
      <c r="I8" s="11">
        <v>343</v>
      </c>
      <c r="J8" s="11">
        <v>343</v>
      </c>
      <c r="K8" s="11">
        <v>283</v>
      </c>
      <c r="L8" s="11">
        <v>420</v>
      </c>
      <c r="M8" s="11"/>
      <c r="N8" s="11">
        <v>541</v>
      </c>
      <c r="O8" s="11">
        <v>522</v>
      </c>
      <c r="P8" s="11">
        <v>441</v>
      </c>
      <c r="Q8" s="11">
        <v>502</v>
      </c>
      <c r="R8" s="11"/>
      <c r="S8" s="11">
        <v>282</v>
      </c>
      <c r="T8" s="11">
        <v>261</v>
      </c>
      <c r="U8" s="11">
        <v>161</v>
      </c>
      <c r="V8" s="11">
        <v>181</v>
      </c>
      <c r="W8" s="11">
        <v>141</v>
      </c>
      <c r="X8" s="11">
        <v>181</v>
      </c>
      <c r="Y8" s="11">
        <v>161</v>
      </c>
      <c r="Z8" s="11">
        <v>80</v>
      </c>
      <c r="AA8" s="11">
        <v>221</v>
      </c>
      <c r="AB8" s="11">
        <v>181</v>
      </c>
      <c r="AC8" s="11">
        <v>101</v>
      </c>
      <c r="AD8" s="11">
        <v>60</v>
      </c>
      <c r="AE8" s="11"/>
      <c r="AF8" s="11">
        <v>714</v>
      </c>
      <c r="AG8" s="11">
        <v>797</v>
      </c>
      <c r="AH8" s="11">
        <v>308</v>
      </c>
      <c r="AI8" s="11"/>
      <c r="AJ8" s="11">
        <v>674</v>
      </c>
      <c r="AK8" s="11">
        <v>545</v>
      </c>
      <c r="AL8" s="11">
        <v>138</v>
      </c>
      <c r="AM8" s="11">
        <v>36</v>
      </c>
      <c r="AN8" s="11">
        <v>298</v>
      </c>
      <c r="AO8" s="11"/>
      <c r="AP8" s="11">
        <v>383</v>
      </c>
      <c r="AQ8" s="11">
        <v>736</v>
      </c>
      <c r="AR8" s="11">
        <v>130</v>
      </c>
    </row>
    <row r="9" spans="2:44" x14ac:dyDescent="0.5">
      <c r="B9" s="18" t="s">
        <v>284</v>
      </c>
      <c r="C9" s="17">
        <v>0.23252295674691001</v>
      </c>
      <c r="D9" s="17">
        <v>0.29278696739663601</v>
      </c>
      <c r="E9" s="17">
        <v>0.172503998348844</v>
      </c>
      <c r="F9" s="17"/>
      <c r="G9" s="17">
        <v>0.236170383432972</v>
      </c>
      <c r="H9" s="17">
        <v>0.231403894866793</v>
      </c>
      <c r="I9" s="17">
        <v>0.23174298607837401</v>
      </c>
      <c r="J9" s="17">
        <v>0.216202499029085</v>
      </c>
      <c r="K9" s="17">
        <v>0.220703194922484</v>
      </c>
      <c r="L9" s="17">
        <v>0.25294008176424099</v>
      </c>
      <c r="M9" s="17"/>
      <c r="N9" s="17">
        <v>0.29995064833152901</v>
      </c>
      <c r="O9" s="17">
        <v>0.20911795943030601</v>
      </c>
      <c r="P9" s="17">
        <v>0.19011607761796501</v>
      </c>
      <c r="Q9" s="17">
        <v>0.22004028581188301</v>
      </c>
      <c r="R9" s="17"/>
      <c r="S9" s="17">
        <v>0.26072732184957598</v>
      </c>
      <c r="T9" s="17">
        <v>0.191333833279137</v>
      </c>
      <c r="U9" s="17">
        <v>0.248431230785047</v>
      </c>
      <c r="V9" s="17">
        <v>0.206239655322767</v>
      </c>
      <c r="W9" s="17">
        <v>0.21271618179236201</v>
      </c>
      <c r="X9" s="17">
        <v>0.26700020167882699</v>
      </c>
      <c r="Y9" s="17">
        <v>0.27827375455051501</v>
      </c>
      <c r="Z9" s="17">
        <v>0.248539821432817</v>
      </c>
      <c r="AA9" s="17">
        <v>0.23871552542282801</v>
      </c>
      <c r="AB9" s="17">
        <v>0.186640221399693</v>
      </c>
      <c r="AC9" s="17">
        <v>0.27405334063015802</v>
      </c>
      <c r="AD9" s="17">
        <v>0.15974423230207699</v>
      </c>
      <c r="AE9" s="17"/>
      <c r="AF9" s="17">
        <v>0.234974285349589</v>
      </c>
      <c r="AG9" s="17">
        <v>0.25838151066498299</v>
      </c>
      <c r="AH9" s="17">
        <v>0.19330687827610399</v>
      </c>
      <c r="AI9" s="17"/>
      <c r="AJ9" s="17">
        <v>0.24452074554568701</v>
      </c>
      <c r="AK9" s="17">
        <v>0.270813902432052</v>
      </c>
      <c r="AL9" s="17">
        <v>0.26286339139510601</v>
      </c>
      <c r="AM9" s="17">
        <v>0.21852653381609899</v>
      </c>
      <c r="AN9" s="17">
        <v>0.15071892943405099</v>
      </c>
      <c r="AO9" s="17"/>
      <c r="AP9" s="17">
        <v>0.24634138540298001</v>
      </c>
      <c r="AQ9" s="17">
        <v>0.27233647285761098</v>
      </c>
      <c r="AR9" s="17">
        <v>0.29620393474562101</v>
      </c>
    </row>
    <row r="10" spans="2:44" x14ac:dyDescent="0.5">
      <c r="B10" s="18" t="s">
        <v>285</v>
      </c>
      <c r="C10" s="17">
        <v>0.48260384682297103</v>
      </c>
      <c r="D10" s="17">
        <v>0.47559846900792002</v>
      </c>
      <c r="E10" s="17">
        <v>0.49040083554213698</v>
      </c>
      <c r="F10" s="17"/>
      <c r="G10" s="17">
        <v>0.428208669193338</v>
      </c>
      <c r="H10" s="17">
        <v>0.48101695415461698</v>
      </c>
      <c r="I10" s="17">
        <v>0.47117227019892999</v>
      </c>
      <c r="J10" s="17">
        <v>0.48345499833892702</v>
      </c>
      <c r="K10" s="17">
        <v>0.49172773977585399</v>
      </c>
      <c r="L10" s="17">
        <v>0.52262636072675706</v>
      </c>
      <c r="M10" s="17"/>
      <c r="N10" s="17">
        <v>0.48194901375253002</v>
      </c>
      <c r="O10" s="17">
        <v>0.52506406285092599</v>
      </c>
      <c r="P10" s="17">
        <v>0.49308672844228502</v>
      </c>
      <c r="Q10" s="17">
        <v>0.43058016723388098</v>
      </c>
      <c r="R10" s="17"/>
      <c r="S10" s="17">
        <v>0.45540431009633497</v>
      </c>
      <c r="T10" s="17">
        <v>0.55266841236154696</v>
      </c>
      <c r="U10" s="17">
        <v>0.44415994758946298</v>
      </c>
      <c r="V10" s="17">
        <v>0.49829314386606599</v>
      </c>
      <c r="W10" s="17">
        <v>0.50057442772309102</v>
      </c>
      <c r="X10" s="17">
        <v>0.43458815755508301</v>
      </c>
      <c r="Y10" s="17">
        <v>0.44113847233499998</v>
      </c>
      <c r="Z10" s="17">
        <v>0.49834789579152899</v>
      </c>
      <c r="AA10" s="17">
        <v>0.455771117376646</v>
      </c>
      <c r="AB10" s="17">
        <v>0.51717510194104599</v>
      </c>
      <c r="AC10" s="17">
        <v>0.47985676566091301</v>
      </c>
      <c r="AD10" s="17">
        <v>0.553642123069232</v>
      </c>
      <c r="AE10" s="17"/>
      <c r="AF10" s="17">
        <v>0.49788177256573302</v>
      </c>
      <c r="AG10" s="17">
        <v>0.50188644640230395</v>
      </c>
      <c r="AH10" s="17">
        <v>0.43499858968494298</v>
      </c>
      <c r="AI10" s="17"/>
      <c r="AJ10" s="17">
        <v>0.51911081453623298</v>
      </c>
      <c r="AK10" s="17">
        <v>0.46624801577063701</v>
      </c>
      <c r="AL10" s="17">
        <v>0.51408009524225795</v>
      </c>
      <c r="AM10" s="17">
        <v>0.39297983758514599</v>
      </c>
      <c r="AN10" s="17">
        <v>0.43727327888011402</v>
      </c>
      <c r="AO10" s="17"/>
      <c r="AP10" s="17">
        <v>0.53167800060761405</v>
      </c>
      <c r="AQ10" s="17">
        <v>0.50527079745423198</v>
      </c>
      <c r="AR10" s="17">
        <v>0.44621926662389499</v>
      </c>
    </row>
    <row r="11" spans="2:44" x14ac:dyDescent="0.5">
      <c r="B11" s="18" t="s">
        <v>286</v>
      </c>
      <c r="C11" s="17">
        <v>0.19348982724323399</v>
      </c>
      <c r="D11" s="17">
        <v>0.15080860382598801</v>
      </c>
      <c r="E11" s="17">
        <v>0.23596085656485599</v>
      </c>
      <c r="F11" s="17"/>
      <c r="G11" s="17">
        <v>0.191969541406562</v>
      </c>
      <c r="H11" s="17">
        <v>0.21105404849047199</v>
      </c>
      <c r="I11" s="17">
        <v>0.19243813150734199</v>
      </c>
      <c r="J11" s="17">
        <v>0.21376092175297501</v>
      </c>
      <c r="K11" s="17">
        <v>0.20984359244986001</v>
      </c>
      <c r="L11" s="17">
        <v>0.153510112276764</v>
      </c>
      <c r="M11" s="17"/>
      <c r="N11" s="17">
        <v>0.16196476978004301</v>
      </c>
      <c r="O11" s="17">
        <v>0.175077728612133</v>
      </c>
      <c r="P11" s="17">
        <v>0.24032309821293399</v>
      </c>
      <c r="Q11" s="17">
        <v>0.20533347758348999</v>
      </c>
      <c r="R11" s="17"/>
      <c r="S11" s="17">
        <v>0.20751756289612799</v>
      </c>
      <c r="T11" s="17">
        <v>0.17096687710394901</v>
      </c>
      <c r="U11" s="17">
        <v>0.21626083179937899</v>
      </c>
      <c r="V11" s="17">
        <v>0.18338696655720299</v>
      </c>
      <c r="W11" s="17">
        <v>0.22509297786260399</v>
      </c>
      <c r="X11" s="17">
        <v>0.20177472191618401</v>
      </c>
      <c r="Y11" s="17">
        <v>0.173078490776511</v>
      </c>
      <c r="Z11" s="17">
        <v>0.177492595992984</v>
      </c>
      <c r="AA11" s="17">
        <v>0.21733287108749799</v>
      </c>
      <c r="AB11" s="17">
        <v>0.181025359561647</v>
      </c>
      <c r="AC11" s="17">
        <v>0.17448803771864099</v>
      </c>
      <c r="AD11" s="17">
        <v>0.15354500648202701</v>
      </c>
      <c r="AE11" s="17"/>
      <c r="AF11" s="17">
        <v>0.185724580488245</v>
      </c>
      <c r="AG11" s="17">
        <v>0.18054336006899299</v>
      </c>
      <c r="AH11" s="17">
        <v>0.22256441972504901</v>
      </c>
      <c r="AI11" s="17"/>
      <c r="AJ11" s="17">
        <v>0.164046843786949</v>
      </c>
      <c r="AK11" s="17">
        <v>0.19416626996908901</v>
      </c>
      <c r="AL11" s="17">
        <v>0.16897591049317701</v>
      </c>
      <c r="AM11" s="17">
        <v>0.25884933818088601</v>
      </c>
      <c r="AN11" s="17">
        <v>0.241445698115998</v>
      </c>
      <c r="AO11" s="17"/>
      <c r="AP11" s="17">
        <v>0.165624918024074</v>
      </c>
      <c r="AQ11" s="17">
        <v>0.15655076198569701</v>
      </c>
      <c r="AR11" s="17">
        <v>0.175475661102444</v>
      </c>
    </row>
    <row r="12" spans="2:44" x14ac:dyDescent="0.5">
      <c r="B12" s="18" t="s">
        <v>287</v>
      </c>
      <c r="C12" s="17">
        <v>1.9492058270101201E-2</v>
      </c>
      <c r="D12" s="17">
        <v>1.9853380692491301E-2</v>
      </c>
      <c r="E12" s="17">
        <v>1.9215455877250601E-2</v>
      </c>
      <c r="F12" s="17"/>
      <c r="G12" s="17">
        <v>4.51017621993633E-2</v>
      </c>
      <c r="H12" s="17">
        <v>2.2714827949119099E-2</v>
      </c>
      <c r="I12" s="17">
        <v>2.1439072695989599E-2</v>
      </c>
      <c r="J12" s="17">
        <v>1.52885532157416E-2</v>
      </c>
      <c r="K12" s="17">
        <v>6.1883942807195802E-3</v>
      </c>
      <c r="L12" s="17">
        <v>1.0625274772279701E-2</v>
      </c>
      <c r="M12" s="17"/>
      <c r="N12" s="17">
        <v>1.2550370482466299E-2</v>
      </c>
      <c r="O12" s="17">
        <v>2.6769413160186498E-2</v>
      </c>
      <c r="P12" s="17">
        <v>1.9375492981561999E-2</v>
      </c>
      <c r="Q12" s="17">
        <v>1.9702296166679401E-2</v>
      </c>
      <c r="R12" s="17"/>
      <c r="S12" s="17">
        <v>2.0082003162684801E-2</v>
      </c>
      <c r="T12" s="17">
        <v>3.4093839874036899E-2</v>
      </c>
      <c r="U12" s="17">
        <v>1.18806636889697E-2</v>
      </c>
      <c r="V12" s="17">
        <v>2.2348471837952799E-2</v>
      </c>
      <c r="W12" s="17">
        <v>7.2808935517939301E-3</v>
      </c>
      <c r="X12" s="17">
        <v>1.7385544352475898E-2</v>
      </c>
      <c r="Y12" s="17">
        <v>1.1548947659426901E-2</v>
      </c>
      <c r="Z12" s="17">
        <v>3.85423359809067E-2</v>
      </c>
      <c r="AA12" s="17">
        <v>1.7164507206540201E-2</v>
      </c>
      <c r="AB12" s="17">
        <v>2.0099474435290501E-2</v>
      </c>
      <c r="AC12" s="17">
        <v>1.01659214720117E-2</v>
      </c>
      <c r="AD12" s="17">
        <v>1.84141114710825E-2</v>
      </c>
      <c r="AE12" s="17"/>
      <c r="AF12" s="17">
        <v>2.0750311482103399E-2</v>
      </c>
      <c r="AG12" s="17">
        <v>1.20242584945931E-2</v>
      </c>
      <c r="AH12" s="17">
        <v>2.6800640372854501E-2</v>
      </c>
      <c r="AI12" s="17"/>
      <c r="AJ12" s="17">
        <v>1.5075757300076801E-2</v>
      </c>
      <c r="AK12" s="17">
        <v>1.49089160530371E-2</v>
      </c>
      <c r="AL12" s="17">
        <v>6.99299924593756E-3</v>
      </c>
      <c r="AM12" s="17">
        <v>2.9021005452819101E-2</v>
      </c>
      <c r="AN12" s="17">
        <v>3.3468396727658299E-2</v>
      </c>
      <c r="AO12" s="17"/>
      <c r="AP12" s="17">
        <v>1.6286686009458901E-2</v>
      </c>
      <c r="AQ12" s="17">
        <v>1.4785222106020899E-2</v>
      </c>
      <c r="AR12" s="17">
        <v>2.28154220329774E-2</v>
      </c>
    </row>
    <row r="13" spans="2:44" x14ac:dyDescent="0.5">
      <c r="B13" s="18" t="s">
        <v>288</v>
      </c>
      <c r="C13" s="17">
        <v>9.3084263144893493E-3</v>
      </c>
      <c r="D13" s="17">
        <v>1.17898441349447E-2</v>
      </c>
      <c r="E13" s="17">
        <v>6.9199224358735996E-3</v>
      </c>
      <c r="F13" s="17"/>
      <c r="G13" s="17">
        <v>1.71766317339959E-2</v>
      </c>
      <c r="H13" s="17">
        <v>9.0249523828398598E-3</v>
      </c>
      <c r="I13" s="17">
        <v>9.3004481169011305E-3</v>
      </c>
      <c r="J13" s="17">
        <v>9.1385553539060499E-3</v>
      </c>
      <c r="K13" s="17">
        <v>0</v>
      </c>
      <c r="L13" s="17">
        <v>1.0718624152553801E-2</v>
      </c>
      <c r="M13" s="17"/>
      <c r="N13" s="17">
        <v>1.6564039505193801E-3</v>
      </c>
      <c r="O13" s="17">
        <v>7.0701062789649202E-3</v>
      </c>
      <c r="P13" s="17">
        <v>1.68486349798312E-2</v>
      </c>
      <c r="Q13" s="17">
        <v>1.33511698754618E-2</v>
      </c>
      <c r="R13" s="17"/>
      <c r="S13" s="17">
        <v>0</v>
      </c>
      <c r="T13" s="17">
        <v>7.6384946143417702E-3</v>
      </c>
      <c r="U13" s="17">
        <v>0</v>
      </c>
      <c r="V13" s="17">
        <v>3.08612004826707E-2</v>
      </c>
      <c r="W13" s="17">
        <v>6.4961341163606101E-3</v>
      </c>
      <c r="X13" s="17">
        <v>2.13590265693064E-2</v>
      </c>
      <c r="Y13" s="17">
        <v>1.19166186916602E-2</v>
      </c>
      <c r="Z13" s="17">
        <v>0</v>
      </c>
      <c r="AA13" s="17">
        <v>9.6826159646863797E-3</v>
      </c>
      <c r="AB13" s="17">
        <v>0</v>
      </c>
      <c r="AC13" s="17">
        <v>0</v>
      </c>
      <c r="AD13" s="17">
        <v>3.8321571407640198E-2</v>
      </c>
      <c r="AE13" s="17"/>
      <c r="AF13" s="17">
        <v>1.20036314177157E-2</v>
      </c>
      <c r="AG13" s="17">
        <v>4.9139344622672601E-3</v>
      </c>
      <c r="AH13" s="17">
        <v>7.68030142157918E-3</v>
      </c>
      <c r="AI13" s="17"/>
      <c r="AJ13" s="17">
        <v>7.3190849776639897E-3</v>
      </c>
      <c r="AK13" s="17">
        <v>7.0776482213956004E-3</v>
      </c>
      <c r="AL13" s="17">
        <v>0</v>
      </c>
      <c r="AM13" s="17">
        <v>2.46365555144934E-2</v>
      </c>
      <c r="AN13" s="17">
        <v>1.0795691690706599E-2</v>
      </c>
      <c r="AO13" s="17"/>
      <c r="AP13" s="17">
        <v>0</v>
      </c>
      <c r="AQ13" s="17">
        <v>5.2906231816953397E-3</v>
      </c>
      <c r="AR13" s="17">
        <v>0</v>
      </c>
    </row>
    <row r="14" spans="2:44" x14ac:dyDescent="0.5">
      <c r="B14" s="18" t="s">
        <v>87</v>
      </c>
      <c r="C14" s="17">
        <v>6.2582884602294095E-2</v>
      </c>
      <c r="D14" s="17">
        <v>4.91627349420201E-2</v>
      </c>
      <c r="E14" s="17">
        <v>7.4998931231038707E-2</v>
      </c>
      <c r="F14" s="17"/>
      <c r="G14" s="17">
        <v>8.1373012033769093E-2</v>
      </c>
      <c r="H14" s="17">
        <v>4.4785322156159803E-2</v>
      </c>
      <c r="I14" s="17">
        <v>7.3907091402462405E-2</v>
      </c>
      <c r="J14" s="17">
        <v>6.2154472309366299E-2</v>
      </c>
      <c r="K14" s="17">
        <v>7.1537078571082394E-2</v>
      </c>
      <c r="L14" s="17">
        <v>4.9579546307403702E-2</v>
      </c>
      <c r="M14" s="17"/>
      <c r="N14" s="17">
        <v>4.1928793702913199E-2</v>
      </c>
      <c r="O14" s="17">
        <v>5.6900729667484003E-2</v>
      </c>
      <c r="P14" s="17">
        <v>4.0249967765422001E-2</v>
      </c>
      <c r="Q14" s="17">
        <v>0.110992603328605</v>
      </c>
      <c r="R14" s="17"/>
      <c r="S14" s="17">
        <v>5.6268801995276001E-2</v>
      </c>
      <c r="T14" s="17">
        <v>4.32985427669886E-2</v>
      </c>
      <c r="U14" s="17">
        <v>7.9267326137141297E-2</v>
      </c>
      <c r="V14" s="17">
        <v>5.8870561933341302E-2</v>
      </c>
      <c r="W14" s="17">
        <v>4.7839384953787902E-2</v>
      </c>
      <c r="X14" s="17">
        <v>5.7892347928123797E-2</v>
      </c>
      <c r="Y14" s="17">
        <v>8.4043715986885703E-2</v>
      </c>
      <c r="Z14" s="17">
        <v>3.7077350801762797E-2</v>
      </c>
      <c r="AA14" s="17">
        <v>6.1333362941801597E-2</v>
      </c>
      <c r="AB14" s="17">
        <v>9.5059842662323701E-2</v>
      </c>
      <c r="AC14" s="17">
        <v>6.1435934518276301E-2</v>
      </c>
      <c r="AD14" s="17">
        <v>7.6332955267941399E-2</v>
      </c>
      <c r="AE14" s="17"/>
      <c r="AF14" s="17">
        <v>4.8665418696613102E-2</v>
      </c>
      <c r="AG14" s="17">
        <v>4.2250489906859499E-2</v>
      </c>
      <c r="AH14" s="17">
        <v>0.114649170519469</v>
      </c>
      <c r="AI14" s="17"/>
      <c r="AJ14" s="17">
        <v>4.9926753853390397E-2</v>
      </c>
      <c r="AK14" s="17">
        <v>4.6785247553788697E-2</v>
      </c>
      <c r="AL14" s="17">
        <v>4.7087603623521698E-2</v>
      </c>
      <c r="AM14" s="17">
        <v>7.5986729450556401E-2</v>
      </c>
      <c r="AN14" s="17">
        <v>0.12629800515147299</v>
      </c>
      <c r="AO14" s="17"/>
      <c r="AP14" s="17">
        <v>4.0069009955873501E-2</v>
      </c>
      <c r="AQ14" s="17">
        <v>4.5766122414743898E-2</v>
      </c>
      <c r="AR14" s="17">
        <v>5.92857154950635E-2</v>
      </c>
    </row>
    <row r="15" spans="2:44" x14ac:dyDescent="0.5">
      <c r="B15" s="18" t="s">
        <v>289</v>
      </c>
      <c r="C15" s="21">
        <v>0.71512680356988101</v>
      </c>
      <c r="D15" s="21">
        <v>0.76838543640455603</v>
      </c>
      <c r="E15" s="21">
        <v>0.66290483389098098</v>
      </c>
      <c r="F15" s="21"/>
      <c r="G15" s="21">
        <v>0.66437905262631003</v>
      </c>
      <c r="H15" s="21">
        <v>0.71242084902141001</v>
      </c>
      <c r="I15" s="21">
        <v>0.702915256277305</v>
      </c>
      <c r="J15" s="21">
        <v>0.69965749736801197</v>
      </c>
      <c r="K15" s="21">
        <v>0.71243093469833796</v>
      </c>
      <c r="L15" s="21">
        <v>0.77556644249099904</v>
      </c>
      <c r="M15" s="21"/>
      <c r="N15" s="21">
        <v>0.78189966208405803</v>
      </c>
      <c r="O15" s="21">
        <v>0.73418202228123197</v>
      </c>
      <c r="P15" s="21">
        <v>0.68320280606025097</v>
      </c>
      <c r="Q15" s="21">
        <v>0.65062045304576399</v>
      </c>
      <c r="R15" s="21"/>
      <c r="S15" s="21">
        <v>0.71613163194591101</v>
      </c>
      <c r="T15" s="21">
        <v>0.74400224564068396</v>
      </c>
      <c r="U15" s="21">
        <v>0.69259117837451001</v>
      </c>
      <c r="V15" s="21">
        <v>0.70453279918883305</v>
      </c>
      <c r="W15" s="21">
        <v>0.71329060951545298</v>
      </c>
      <c r="X15" s="21">
        <v>0.70158835923391005</v>
      </c>
      <c r="Y15" s="21">
        <v>0.71941222688551598</v>
      </c>
      <c r="Z15" s="21">
        <v>0.74688771722434599</v>
      </c>
      <c r="AA15" s="21">
        <v>0.69448664279947403</v>
      </c>
      <c r="AB15" s="21">
        <v>0.70381532334073904</v>
      </c>
      <c r="AC15" s="21">
        <v>0.75391010629107102</v>
      </c>
      <c r="AD15" s="21">
        <v>0.71338635537130901</v>
      </c>
      <c r="AE15" s="21"/>
      <c r="AF15" s="21">
        <v>0.73285605791532205</v>
      </c>
      <c r="AG15" s="21">
        <v>0.760267957067287</v>
      </c>
      <c r="AH15" s="21">
        <v>0.62830546796104803</v>
      </c>
      <c r="AI15" s="21"/>
      <c r="AJ15" s="21">
        <v>0.76363156008192001</v>
      </c>
      <c r="AK15" s="21">
        <v>0.73706191820268896</v>
      </c>
      <c r="AL15" s="21">
        <v>0.77694348663736401</v>
      </c>
      <c r="AM15" s="21">
        <v>0.61150637140124497</v>
      </c>
      <c r="AN15" s="21">
        <v>0.58799220831416399</v>
      </c>
      <c r="AO15" s="21"/>
      <c r="AP15" s="21">
        <v>0.77801938601059395</v>
      </c>
      <c r="AQ15" s="21">
        <v>0.77760727031184296</v>
      </c>
      <c r="AR15" s="21">
        <v>0.74242320136951601</v>
      </c>
    </row>
    <row r="16" spans="2:44" x14ac:dyDescent="0.5">
      <c r="B16" s="18" t="s">
        <v>290</v>
      </c>
      <c r="C16" s="21">
        <v>2.8800484584590499E-2</v>
      </c>
      <c r="D16" s="21">
        <v>3.1643224827435999E-2</v>
      </c>
      <c r="E16" s="21">
        <v>2.6135378313124201E-2</v>
      </c>
      <c r="F16" s="21"/>
      <c r="G16" s="21">
        <v>6.22783939333591E-2</v>
      </c>
      <c r="H16" s="21">
        <v>3.17397803319589E-2</v>
      </c>
      <c r="I16" s="21">
        <v>3.0739520812890699E-2</v>
      </c>
      <c r="J16" s="21">
        <v>2.4427108569647599E-2</v>
      </c>
      <c r="K16" s="21">
        <v>6.1883942807195802E-3</v>
      </c>
      <c r="L16" s="21">
        <v>2.1343898924833501E-2</v>
      </c>
      <c r="M16" s="21"/>
      <c r="N16" s="21">
        <v>1.42067744329857E-2</v>
      </c>
      <c r="O16" s="21">
        <v>3.3839519439151401E-2</v>
      </c>
      <c r="P16" s="21">
        <v>3.6224127961393203E-2</v>
      </c>
      <c r="Q16" s="21">
        <v>3.3053466042141301E-2</v>
      </c>
      <c r="R16" s="21"/>
      <c r="S16" s="21">
        <v>2.0082003162684801E-2</v>
      </c>
      <c r="T16" s="21">
        <v>4.1732334488378701E-2</v>
      </c>
      <c r="U16" s="21">
        <v>1.18806636889697E-2</v>
      </c>
      <c r="V16" s="21">
        <v>5.3209672320623499E-2</v>
      </c>
      <c r="W16" s="21">
        <v>1.3777027668154499E-2</v>
      </c>
      <c r="X16" s="21">
        <v>3.8744570921782302E-2</v>
      </c>
      <c r="Y16" s="21">
        <v>2.3465566351087101E-2</v>
      </c>
      <c r="Z16" s="21">
        <v>3.85423359809067E-2</v>
      </c>
      <c r="AA16" s="21">
        <v>2.6847123171226599E-2</v>
      </c>
      <c r="AB16" s="21">
        <v>2.0099474435290501E-2</v>
      </c>
      <c r="AC16" s="21">
        <v>1.01659214720117E-2</v>
      </c>
      <c r="AD16" s="21">
        <v>5.6735682878722597E-2</v>
      </c>
      <c r="AE16" s="21"/>
      <c r="AF16" s="21">
        <v>3.2753942899819102E-2</v>
      </c>
      <c r="AG16" s="21">
        <v>1.6938192956860401E-2</v>
      </c>
      <c r="AH16" s="21">
        <v>3.44809417944337E-2</v>
      </c>
      <c r="AI16" s="21"/>
      <c r="AJ16" s="21">
        <v>2.2394842277740801E-2</v>
      </c>
      <c r="AK16" s="21">
        <v>2.1986564274432699E-2</v>
      </c>
      <c r="AL16" s="21">
        <v>6.99299924593756E-3</v>
      </c>
      <c r="AM16" s="21">
        <v>5.3657560967312501E-2</v>
      </c>
      <c r="AN16" s="21">
        <v>4.4264088418364898E-2</v>
      </c>
      <c r="AO16" s="21"/>
      <c r="AP16" s="21">
        <v>1.6286686009458901E-2</v>
      </c>
      <c r="AQ16" s="21">
        <v>2.00758452877162E-2</v>
      </c>
      <c r="AR16" s="21">
        <v>2.28154220329774E-2</v>
      </c>
    </row>
    <row r="17" spans="2:44" x14ac:dyDescent="0.5">
      <c r="B17" s="18" t="s">
        <v>90</v>
      </c>
      <c r="C17" s="22">
        <v>0.68632631898529095</v>
      </c>
      <c r="D17" s="22">
        <v>0.73674221157712005</v>
      </c>
      <c r="E17" s="22">
        <v>0.63676945557785702</v>
      </c>
      <c r="F17" s="22"/>
      <c r="G17" s="22">
        <v>0.60210065869295104</v>
      </c>
      <c r="H17" s="22">
        <v>0.680681068689451</v>
      </c>
      <c r="I17" s="22">
        <v>0.672175735464414</v>
      </c>
      <c r="J17" s="22">
        <v>0.67523038879836395</v>
      </c>
      <c r="K17" s="22">
        <v>0.70624254041761803</v>
      </c>
      <c r="L17" s="22">
        <v>0.75422254356616503</v>
      </c>
      <c r="M17" s="22"/>
      <c r="N17" s="22">
        <v>0.76769288765107202</v>
      </c>
      <c r="O17" s="22">
        <v>0.70034250284207999</v>
      </c>
      <c r="P17" s="22">
        <v>0.64697867809885801</v>
      </c>
      <c r="Q17" s="22">
        <v>0.617566987003623</v>
      </c>
      <c r="R17" s="22"/>
      <c r="S17" s="22">
        <v>0.69604962878322596</v>
      </c>
      <c r="T17" s="22">
        <v>0.70226991115230497</v>
      </c>
      <c r="U17" s="22">
        <v>0.68071051468554</v>
      </c>
      <c r="V17" s="22">
        <v>0.65132312686820903</v>
      </c>
      <c r="W17" s="22">
        <v>0.69951358184729895</v>
      </c>
      <c r="X17" s="22">
        <v>0.66284378831212798</v>
      </c>
      <c r="Y17" s="22">
        <v>0.695946660534429</v>
      </c>
      <c r="Z17" s="22">
        <v>0.70834538124344004</v>
      </c>
      <c r="AA17" s="22">
        <v>0.66763951962824797</v>
      </c>
      <c r="AB17" s="22">
        <v>0.68371584890544901</v>
      </c>
      <c r="AC17" s="22">
        <v>0.74374418481905902</v>
      </c>
      <c r="AD17" s="22">
        <v>0.65665067249258602</v>
      </c>
      <c r="AE17" s="22"/>
      <c r="AF17" s="22">
        <v>0.70010211501550301</v>
      </c>
      <c r="AG17" s="22">
        <v>0.74332976411042695</v>
      </c>
      <c r="AH17" s="22">
        <v>0.59382452616661396</v>
      </c>
      <c r="AI17" s="22"/>
      <c r="AJ17" s="22">
        <v>0.74123671780417899</v>
      </c>
      <c r="AK17" s="22">
        <v>0.71507535392825705</v>
      </c>
      <c r="AL17" s="22">
        <v>0.76995048739142702</v>
      </c>
      <c r="AM17" s="22">
        <v>0.55784881043393297</v>
      </c>
      <c r="AN17" s="22">
        <v>0.54372811989579894</v>
      </c>
      <c r="AO17" s="22"/>
      <c r="AP17" s="22">
        <v>0.76173270000113502</v>
      </c>
      <c r="AQ17" s="22">
        <v>0.75753142502412596</v>
      </c>
      <c r="AR17" s="22">
        <v>0.71960777933653797</v>
      </c>
    </row>
    <row r="18" spans="2:44" x14ac:dyDescent="0.5">
      <c r="B18" s="16"/>
    </row>
    <row r="19" spans="2:44" x14ac:dyDescent="0.5">
      <c r="B19" t="s">
        <v>76</v>
      </c>
    </row>
    <row r="20" spans="2:44" x14ac:dyDescent="0.5">
      <c r="B20" t="s">
        <v>77</v>
      </c>
    </row>
    <row r="22" spans="2:44" x14ac:dyDescent="0.5">
      <c r="B22" s="8" t="str">
        <f>HYPERLINK("#'Contents'!A1", "Return to Contents")</f>
        <v>Return to Contents</v>
      </c>
    </row>
  </sheetData>
  <mergeCells count="8">
    <mergeCell ref="AJ5:AN5"/>
    <mergeCell ref="AP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B2:AR22"/>
  <sheetViews>
    <sheetView showGridLines="0" workbookViewId="0">
      <pane xSplit="2" topLeftCell="C1" activePane="topRight" state="frozen"/>
      <selection pane="topRight"/>
    </sheetView>
  </sheetViews>
  <sheetFormatPr defaultColWidth="10.8203125" defaultRowHeight="14.35" x14ac:dyDescent="0.5"/>
  <cols>
    <col min="2" max="2" width="25.703125" customWidth="1"/>
    <col min="3" max="5" width="10.703125" customWidth="1"/>
    <col min="6" max="6" width="2.17578125" customWidth="1"/>
    <col min="7" max="12" width="10.703125" customWidth="1"/>
    <col min="13" max="13" width="2.17578125" customWidth="1"/>
    <col min="14" max="17" width="10.703125" customWidth="1"/>
    <col min="18" max="18" width="2.17578125" customWidth="1"/>
    <col min="19" max="30" width="10.703125" customWidth="1"/>
    <col min="31" max="31" width="2.17578125" customWidth="1"/>
    <col min="32" max="34" width="10.703125" customWidth="1"/>
    <col min="35" max="35" width="2.17578125" customWidth="1"/>
    <col min="36" max="40" width="10.703125" customWidth="1"/>
    <col min="41" max="41" width="2.17578125" customWidth="1"/>
    <col min="42" max="44" width="10.703125" customWidth="1"/>
    <col min="45" max="45" width="2.17578125" customWidth="1"/>
  </cols>
  <sheetData>
    <row r="2" spans="2:44" ht="40" customHeight="1" x14ac:dyDescent="0.5">
      <c r="D2" s="30" t="s">
        <v>411</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row>
    <row r="5" spans="2:44" ht="30" customHeight="1" x14ac:dyDescent="0.5">
      <c r="B5" s="15"/>
      <c r="C5" s="15"/>
      <c r="D5" s="29" t="s">
        <v>50</v>
      </c>
      <c r="E5" s="29"/>
      <c r="F5" s="15"/>
      <c r="G5" s="29" t="s">
        <v>51</v>
      </c>
      <c r="H5" s="29"/>
      <c r="I5" s="29"/>
      <c r="J5" s="29"/>
      <c r="K5" s="29"/>
      <c r="L5" s="29"/>
      <c r="M5" s="15"/>
      <c r="N5" s="29" t="s">
        <v>52</v>
      </c>
      <c r="O5" s="29"/>
      <c r="P5" s="29"/>
      <c r="Q5" s="29"/>
      <c r="R5" s="15"/>
      <c r="S5" s="29" t="s">
        <v>53</v>
      </c>
      <c r="T5" s="29"/>
      <c r="U5" s="29"/>
      <c r="V5" s="29"/>
      <c r="W5" s="29"/>
      <c r="X5" s="29"/>
      <c r="Y5" s="29"/>
      <c r="Z5" s="29"/>
      <c r="AA5" s="29"/>
      <c r="AB5" s="29"/>
      <c r="AC5" s="29"/>
      <c r="AD5" s="29"/>
      <c r="AE5" s="15"/>
      <c r="AF5" s="29" t="s">
        <v>54</v>
      </c>
      <c r="AG5" s="29"/>
      <c r="AH5" s="29"/>
      <c r="AI5" s="15"/>
      <c r="AJ5" s="29" t="s">
        <v>55</v>
      </c>
      <c r="AK5" s="29"/>
      <c r="AL5" s="29"/>
      <c r="AM5" s="29"/>
      <c r="AN5" s="29"/>
      <c r="AO5" s="15"/>
      <c r="AP5" s="29" t="s">
        <v>56</v>
      </c>
      <c r="AQ5" s="29"/>
      <c r="AR5" s="29"/>
    </row>
    <row r="6" spans="2:44" ht="43" x14ac:dyDescent="0.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row>
    <row r="7" spans="2:44" ht="30" customHeight="1" x14ac:dyDescent="0.5">
      <c r="B7" s="10" t="s">
        <v>18</v>
      </c>
      <c r="C7" s="10">
        <v>2011</v>
      </c>
      <c r="D7" s="10">
        <v>973</v>
      </c>
      <c r="E7" s="10">
        <v>1034</v>
      </c>
      <c r="F7" s="10"/>
      <c r="G7" s="10">
        <v>293</v>
      </c>
      <c r="H7" s="10">
        <v>293</v>
      </c>
      <c r="I7" s="10">
        <v>331</v>
      </c>
      <c r="J7" s="10">
        <v>331</v>
      </c>
      <c r="K7" s="10">
        <v>305</v>
      </c>
      <c r="L7" s="10">
        <v>458</v>
      </c>
      <c r="M7" s="10"/>
      <c r="N7" s="10">
        <v>545</v>
      </c>
      <c r="O7" s="10">
        <v>548</v>
      </c>
      <c r="P7" s="10">
        <v>415</v>
      </c>
      <c r="Q7" s="10">
        <v>498</v>
      </c>
      <c r="R7" s="10"/>
      <c r="S7" s="10">
        <v>288</v>
      </c>
      <c r="T7" s="10">
        <v>268</v>
      </c>
      <c r="U7" s="10">
        <v>162</v>
      </c>
      <c r="V7" s="10">
        <v>184</v>
      </c>
      <c r="W7" s="10">
        <v>142</v>
      </c>
      <c r="X7" s="10">
        <v>193</v>
      </c>
      <c r="Y7" s="10">
        <v>161</v>
      </c>
      <c r="Z7" s="10">
        <v>83</v>
      </c>
      <c r="AA7" s="10">
        <v>227</v>
      </c>
      <c r="AB7" s="10">
        <v>144</v>
      </c>
      <c r="AC7" s="10">
        <v>107</v>
      </c>
      <c r="AD7" s="10">
        <v>52</v>
      </c>
      <c r="AE7" s="10"/>
      <c r="AF7" s="10">
        <v>728</v>
      </c>
      <c r="AG7" s="10">
        <v>785</v>
      </c>
      <c r="AH7" s="10">
        <v>299</v>
      </c>
      <c r="AI7" s="10"/>
      <c r="AJ7" s="10">
        <v>692</v>
      </c>
      <c r="AK7" s="10">
        <v>539</v>
      </c>
      <c r="AL7" s="10">
        <v>143</v>
      </c>
      <c r="AM7" s="10">
        <v>38</v>
      </c>
      <c r="AN7" s="10">
        <v>294</v>
      </c>
      <c r="AO7" s="10"/>
      <c r="AP7" s="10">
        <v>390</v>
      </c>
      <c r="AQ7" s="10">
        <v>732</v>
      </c>
      <c r="AR7" s="10">
        <v>133</v>
      </c>
    </row>
    <row r="8" spans="2:44" ht="30" customHeight="1" x14ac:dyDescent="0.5">
      <c r="B8" s="11" t="s">
        <v>19</v>
      </c>
      <c r="C8" s="11">
        <v>2011</v>
      </c>
      <c r="D8" s="11">
        <v>992</v>
      </c>
      <c r="E8" s="11">
        <v>1015</v>
      </c>
      <c r="F8" s="11"/>
      <c r="G8" s="11">
        <v>280</v>
      </c>
      <c r="H8" s="11">
        <v>341</v>
      </c>
      <c r="I8" s="11">
        <v>343</v>
      </c>
      <c r="J8" s="11">
        <v>343</v>
      </c>
      <c r="K8" s="11">
        <v>283</v>
      </c>
      <c r="L8" s="11">
        <v>420</v>
      </c>
      <c r="M8" s="11"/>
      <c r="N8" s="11">
        <v>541</v>
      </c>
      <c r="O8" s="11">
        <v>522</v>
      </c>
      <c r="P8" s="11">
        <v>441</v>
      </c>
      <c r="Q8" s="11">
        <v>502</v>
      </c>
      <c r="R8" s="11"/>
      <c r="S8" s="11">
        <v>282</v>
      </c>
      <c r="T8" s="11">
        <v>261</v>
      </c>
      <c r="U8" s="11">
        <v>161</v>
      </c>
      <c r="V8" s="11">
        <v>181</v>
      </c>
      <c r="W8" s="11">
        <v>141</v>
      </c>
      <c r="X8" s="11">
        <v>181</v>
      </c>
      <c r="Y8" s="11">
        <v>161</v>
      </c>
      <c r="Z8" s="11">
        <v>80</v>
      </c>
      <c r="AA8" s="11">
        <v>221</v>
      </c>
      <c r="AB8" s="11">
        <v>181</v>
      </c>
      <c r="AC8" s="11">
        <v>101</v>
      </c>
      <c r="AD8" s="11">
        <v>60</v>
      </c>
      <c r="AE8" s="11"/>
      <c r="AF8" s="11">
        <v>714</v>
      </c>
      <c r="AG8" s="11">
        <v>797</v>
      </c>
      <c r="AH8" s="11">
        <v>308</v>
      </c>
      <c r="AI8" s="11"/>
      <c r="AJ8" s="11">
        <v>674</v>
      </c>
      <c r="AK8" s="11">
        <v>545</v>
      </c>
      <c r="AL8" s="11">
        <v>138</v>
      </c>
      <c r="AM8" s="11">
        <v>36</v>
      </c>
      <c r="AN8" s="11">
        <v>298</v>
      </c>
      <c r="AO8" s="11"/>
      <c r="AP8" s="11">
        <v>383</v>
      </c>
      <c r="AQ8" s="11">
        <v>736</v>
      </c>
      <c r="AR8" s="11">
        <v>130</v>
      </c>
    </row>
    <row r="9" spans="2:44" x14ac:dyDescent="0.5">
      <c r="B9" s="18" t="s">
        <v>284</v>
      </c>
      <c r="C9" s="17">
        <v>0.20196238379693801</v>
      </c>
      <c r="D9" s="17">
        <v>0.23510579273906601</v>
      </c>
      <c r="E9" s="17">
        <v>0.16738433969859701</v>
      </c>
      <c r="F9" s="17"/>
      <c r="G9" s="17">
        <v>0.24305464099096299</v>
      </c>
      <c r="H9" s="17">
        <v>0.21326311868752101</v>
      </c>
      <c r="I9" s="17">
        <v>0.18795125310994301</v>
      </c>
      <c r="J9" s="17">
        <v>0.19977877348964401</v>
      </c>
      <c r="K9" s="17">
        <v>0.16403339353316801</v>
      </c>
      <c r="L9" s="17">
        <v>0.20421188161975801</v>
      </c>
      <c r="M9" s="17"/>
      <c r="N9" s="17">
        <v>0.25485515983093399</v>
      </c>
      <c r="O9" s="17">
        <v>0.20039195719472699</v>
      </c>
      <c r="P9" s="17">
        <v>0.15368157975042901</v>
      </c>
      <c r="Q9" s="17">
        <v>0.187295134025</v>
      </c>
      <c r="R9" s="17"/>
      <c r="S9" s="17">
        <v>0.22278849347172</v>
      </c>
      <c r="T9" s="17">
        <v>0.169463894170053</v>
      </c>
      <c r="U9" s="17">
        <v>0.220288657441297</v>
      </c>
      <c r="V9" s="17">
        <v>0.18709123391114901</v>
      </c>
      <c r="W9" s="17">
        <v>0.185806410975563</v>
      </c>
      <c r="X9" s="17">
        <v>0.23191256718752301</v>
      </c>
      <c r="Y9" s="17">
        <v>0.21814543527168501</v>
      </c>
      <c r="Z9" s="17">
        <v>0.202649410404147</v>
      </c>
      <c r="AA9" s="17">
        <v>0.225943900522243</v>
      </c>
      <c r="AB9" s="17">
        <v>0.16611759715003199</v>
      </c>
      <c r="AC9" s="17">
        <v>0.19607510714992599</v>
      </c>
      <c r="AD9" s="17">
        <v>0.17407503967745</v>
      </c>
      <c r="AE9" s="17"/>
      <c r="AF9" s="17">
        <v>0.197630689898143</v>
      </c>
      <c r="AG9" s="17">
        <v>0.21786315233238401</v>
      </c>
      <c r="AH9" s="17">
        <v>0.16857631475233401</v>
      </c>
      <c r="AI9" s="17"/>
      <c r="AJ9" s="17">
        <v>0.19547534274571601</v>
      </c>
      <c r="AK9" s="17">
        <v>0.22154573376636699</v>
      </c>
      <c r="AL9" s="17">
        <v>0.24960351610652401</v>
      </c>
      <c r="AM9" s="17">
        <v>0.23095149170547299</v>
      </c>
      <c r="AN9" s="17">
        <v>0.147843596002844</v>
      </c>
      <c r="AO9" s="17"/>
      <c r="AP9" s="17">
        <v>0.198987237755296</v>
      </c>
      <c r="AQ9" s="17">
        <v>0.24614203470721099</v>
      </c>
      <c r="AR9" s="17">
        <v>0.23445100416005701</v>
      </c>
    </row>
    <row r="10" spans="2:44" x14ac:dyDescent="0.5">
      <c r="B10" s="18" t="s">
        <v>285</v>
      </c>
      <c r="C10" s="17">
        <v>0.505618413725199</v>
      </c>
      <c r="D10" s="17">
        <v>0.50440106313153599</v>
      </c>
      <c r="E10" s="17">
        <v>0.50879278116904203</v>
      </c>
      <c r="F10" s="17"/>
      <c r="G10" s="17">
        <v>0.47194965963614499</v>
      </c>
      <c r="H10" s="17">
        <v>0.52378260950854605</v>
      </c>
      <c r="I10" s="17">
        <v>0.50140176160775396</v>
      </c>
      <c r="J10" s="17">
        <v>0.48940307973130898</v>
      </c>
      <c r="K10" s="17">
        <v>0.51778450309375701</v>
      </c>
      <c r="L10" s="17">
        <v>0.52178299412991402</v>
      </c>
      <c r="M10" s="17"/>
      <c r="N10" s="17">
        <v>0.51504200554985402</v>
      </c>
      <c r="O10" s="17">
        <v>0.55319354260225195</v>
      </c>
      <c r="P10" s="17">
        <v>0.49057765987131702</v>
      </c>
      <c r="Q10" s="17">
        <v>0.460066016412433</v>
      </c>
      <c r="R10" s="17"/>
      <c r="S10" s="17">
        <v>0.51991214970697597</v>
      </c>
      <c r="T10" s="17">
        <v>0.50931888921436497</v>
      </c>
      <c r="U10" s="17">
        <v>0.52841278865073904</v>
      </c>
      <c r="V10" s="17">
        <v>0.469571363857058</v>
      </c>
      <c r="W10" s="17">
        <v>0.50796252098732197</v>
      </c>
      <c r="X10" s="17">
        <v>0.50376994575212997</v>
      </c>
      <c r="Y10" s="17">
        <v>0.47805921206206298</v>
      </c>
      <c r="Z10" s="17">
        <v>0.49839439903027</v>
      </c>
      <c r="AA10" s="17">
        <v>0.51077172450959196</v>
      </c>
      <c r="AB10" s="17">
        <v>0.50064989206583699</v>
      </c>
      <c r="AC10" s="17">
        <v>0.50259585042093602</v>
      </c>
      <c r="AD10" s="17">
        <v>0.55473787106007499</v>
      </c>
      <c r="AE10" s="17"/>
      <c r="AF10" s="17">
        <v>0.48657208267614399</v>
      </c>
      <c r="AG10" s="17">
        <v>0.550370988296775</v>
      </c>
      <c r="AH10" s="17">
        <v>0.46805181870735502</v>
      </c>
      <c r="AI10" s="17"/>
      <c r="AJ10" s="17">
        <v>0.52334971045191403</v>
      </c>
      <c r="AK10" s="17">
        <v>0.55928545584037304</v>
      </c>
      <c r="AL10" s="17">
        <v>0.51226903723263795</v>
      </c>
      <c r="AM10" s="17">
        <v>0.28417157012276301</v>
      </c>
      <c r="AN10" s="17">
        <v>0.45316985662819698</v>
      </c>
      <c r="AO10" s="17"/>
      <c r="AP10" s="17">
        <v>0.58209532692157995</v>
      </c>
      <c r="AQ10" s="17">
        <v>0.53309757945610203</v>
      </c>
      <c r="AR10" s="17">
        <v>0.49846784496826502</v>
      </c>
    </row>
    <row r="11" spans="2:44" x14ac:dyDescent="0.5">
      <c r="B11" s="18" t="s">
        <v>286</v>
      </c>
      <c r="C11" s="17">
        <v>0.21183881972152499</v>
      </c>
      <c r="D11" s="17">
        <v>0.19087038280913099</v>
      </c>
      <c r="E11" s="17">
        <v>0.233162386485672</v>
      </c>
      <c r="F11" s="17"/>
      <c r="G11" s="17">
        <v>0.18630055862921099</v>
      </c>
      <c r="H11" s="17">
        <v>0.191659188515625</v>
      </c>
      <c r="I11" s="17">
        <v>0.22264036012265601</v>
      </c>
      <c r="J11" s="17">
        <v>0.231945433389742</v>
      </c>
      <c r="K11" s="17">
        <v>0.24495299091509901</v>
      </c>
      <c r="L11" s="17">
        <v>0.197667153696479</v>
      </c>
      <c r="M11" s="17"/>
      <c r="N11" s="17">
        <v>0.182246906433432</v>
      </c>
      <c r="O11" s="17">
        <v>0.17300084380577899</v>
      </c>
      <c r="P11" s="17">
        <v>0.27649683224239402</v>
      </c>
      <c r="Q11" s="17">
        <v>0.22736277062389601</v>
      </c>
      <c r="R11" s="17"/>
      <c r="S11" s="17">
        <v>0.199666272007538</v>
      </c>
      <c r="T11" s="17">
        <v>0.22949641282330699</v>
      </c>
      <c r="U11" s="17">
        <v>0.16195470739074699</v>
      </c>
      <c r="V11" s="17">
        <v>0.26473394664988897</v>
      </c>
      <c r="W11" s="17">
        <v>0.24046472717800799</v>
      </c>
      <c r="X11" s="17">
        <v>0.17947484406351299</v>
      </c>
      <c r="Y11" s="17">
        <v>0.20293287833210699</v>
      </c>
      <c r="Z11" s="17">
        <v>0.23754991958264701</v>
      </c>
      <c r="AA11" s="17">
        <v>0.200799166263981</v>
      </c>
      <c r="AB11" s="17">
        <v>0.222436451714942</v>
      </c>
      <c r="AC11" s="17">
        <v>0.212540517294633</v>
      </c>
      <c r="AD11" s="17">
        <v>0.19405018070944499</v>
      </c>
      <c r="AE11" s="17"/>
      <c r="AF11" s="17">
        <v>0.23142373105816999</v>
      </c>
      <c r="AG11" s="17">
        <v>0.18835948672442601</v>
      </c>
      <c r="AH11" s="17">
        <v>0.217293910979905</v>
      </c>
      <c r="AI11" s="17"/>
      <c r="AJ11" s="17">
        <v>0.21072248345327599</v>
      </c>
      <c r="AK11" s="17">
        <v>0.1658860655404</v>
      </c>
      <c r="AL11" s="17">
        <v>0.188147840563826</v>
      </c>
      <c r="AM11" s="17">
        <v>0.331466115173849</v>
      </c>
      <c r="AN11" s="17">
        <v>0.243694921895138</v>
      </c>
      <c r="AO11" s="17"/>
      <c r="AP11" s="17">
        <v>0.173506135193921</v>
      </c>
      <c r="AQ11" s="17">
        <v>0.167241370133804</v>
      </c>
      <c r="AR11" s="17">
        <v>0.19561266297635399</v>
      </c>
    </row>
    <row r="12" spans="2:44" x14ac:dyDescent="0.5">
      <c r="B12" s="18" t="s">
        <v>287</v>
      </c>
      <c r="C12" s="17">
        <v>1.5968237095706401E-2</v>
      </c>
      <c r="D12" s="17">
        <v>1.33926973516718E-2</v>
      </c>
      <c r="E12" s="17">
        <v>1.8547941512386899E-2</v>
      </c>
      <c r="F12" s="17"/>
      <c r="G12" s="17">
        <v>2.7743990363341801E-2</v>
      </c>
      <c r="H12" s="17">
        <v>2.32831278443934E-2</v>
      </c>
      <c r="I12" s="17">
        <v>9.1814921999293E-3</v>
      </c>
      <c r="J12" s="17">
        <v>1.5570526301881099E-2</v>
      </c>
      <c r="K12" s="17">
        <v>6.0445726258207899E-3</v>
      </c>
      <c r="L12" s="17">
        <v>1.47421686706078E-2</v>
      </c>
      <c r="M12" s="17"/>
      <c r="N12" s="17">
        <v>8.2181229665515502E-3</v>
      </c>
      <c r="O12" s="17">
        <v>1.7334982488126701E-2</v>
      </c>
      <c r="P12" s="17">
        <v>2.7234891108639799E-2</v>
      </c>
      <c r="Q12" s="17">
        <v>1.3160702065436E-2</v>
      </c>
      <c r="R12" s="17"/>
      <c r="S12" s="17">
        <v>2.74390864735213E-2</v>
      </c>
      <c r="T12" s="17">
        <v>2.1991593137427198E-2</v>
      </c>
      <c r="U12" s="17">
        <v>6.2782886695336099E-3</v>
      </c>
      <c r="V12" s="17">
        <v>1.4656277013617399E-2</v>
      </c>
      <c r="W12" s="17">
        <v>2.70236952984685E-2</v>
      </c>
      <c r="X12" s="17">
        <v>6.7874690361021204E-3</v>
      </c>
      <c r="Y12" s="17">
        <v>1.14588930032366E-2</v>
      </c>
      <c r="Z12" s="17">
        <v>3.6091820406456303E-2</v>
      </c>
      <c r="AA12" s="17">
        <v>9.0161860974397393E-3</v>
      </c>
      <c r="AB12" s="17">
        <v>7.3682011423212099E-3</v>
      </c>
      <c r="AC12" s="17">
        <v>1.8563972402778801E-2</v>
      </c>
      <c r="AD12" s="17">
        <v>0</v>
      </c>
      <c r="AE12" s="17"/>
      <c r="AF12" s="17">
        <v>2.2037127890904298E-2</v>
      </c>
      <c r="AG12" s="17">
        <v>6.32468258148148E-3</v>
      </c>
      <c r="AH12" s="17">
        <v>2.5797161236985701E-2</v>
      </c>
      <c r="AI12" s="17"/>
      <c r="AJ12" s="17">
        <v>1.6024301209869501E-2</v>
      </c>
      <c r="AK12" s="17">
        <v>1.51302564426684E-2</v>
      </c>
      <c r="AL12" s="17">
        <v>1.5459241833655799E-2</v>
      </c>
      <c r="AM12" s="17">
        <v>5.2787538032865497E-2</v>
      </c>
      <c r="AN12" s="17">
        <v>1.9021835453990998E-2</v>
      </c>
      <c r="AO12" s="17"/>
      <c r="AP12" s="17">
        <v>7.1262585798029399E-3</v>
      </c>
      <c r="AQ12" s="17">
        <v>1.5775587075838801E-2</v>
      </c>
      <c r="AR12" s="17">
        <v>2.3589918158904901E-2</v>
      </c>
    </row>
    <row r="13" spans="2:44" x14ac:dyDescent="0.5">
      <c r="B13" s="18" t="s">
        <v>288</v>
      </c>
      <c r="C13" s="17">
        <v>1.0674194966821701E-2</v>
      </c>
      <c r="D13" s="17">
        <v>1.45865185731713E-2</v>
      </c>
      <c r="E13" s="17">
        <v>6.8926554789105103E-3</v>
      </c>
      <c r="F13" s="17"/>
      <c r="G13" s="17">
        <v>1.7603638066623899E-2</v>
      </c>
      <c r="H13" s="17">
        <v>2.9570133686349699E-3</v>
      </c>
      <c r="I13" s="17">
        <v>1.6130474489802201E-2</v>
      </c>
      <c r="J13" s="17">
        <v>1.8804476897292598E-2</v>
      </c>
      <c r="K13" s="17">
        <v>0</v>
      </c>
      <c r="L13" s="17">
        <v>8.4251770956063499E-3</v>
      </c>
      <c r="M13" s="17"/>
      <c r="N13" s="17">
        <v>5.2152591618149597E-3</v>
      </c>
      <c r="O13" s="17">
        <v>1.3489659616949101E-2</v>
      </c>
      <c r="P13" s="17">
        <v>9.9357324623369301E-3</v>
      </c>
      <c r="Q13" s="17">
        <v>1.43846425015905E-2</v>
      </c>
      <c r="R13" s="17"/>
      <c r="S13" s="17">
        <v>3.6989698142446399E-3</v>
      </c>
      <c r="T13" s="17">
        <v>1.53803415778968E-2</v>
      </c>
      <c r="U13" s="17">
        <v>0</v>
      </c>
      <c r="V13" s="17">
        <v>2.5537679962901998E-2</v>
      </c>
      <c r="W13" s="17">
        <v>0</v>
      </c>
      <c r="X13" s="17">
        <v>1.0768469346764301E-2</v>
      </c>
      <c r="Y13" s="17">
        <v>5.5630328086968099E-3</v>
      </c>
      <c r="Z13" s="17">
        <v>0</v>
      </c>
      <c r="AA13" s="17">
        <v>1.77801397268775E-2</v>
      </c>
      <c r="AB13" s="17">
        <v>2.06482567672545E-2</v>
      </c>
      <c r="AC13" s="17">
        <v>0</v>
      </c>
      <c r="AD13" s="17">
        <v>2.1250694307513598E-2</v>
      </c>
      <c r="AE13" s="17"/>
      <c r="AF13" s="17">
        <v>1.34321071908535E-2</v>
      </c>
      <c r="AG13" s="17">
        <v>2.4205245853150099E-3</v>
      </c>
      <c r="AH13" s="17">
        <v>2.6346262480675502E-2</v>
      </c>
      <c r="AI13" s="17"/>
      <c r="AJ13" s="17">
        <v>7.2874665494865399E-3</v>
      </c>
      <c r="AK13" s="17">
        <v>7.9669341500715005E-3</v>
      </c>
      <c r="AL13" s="17">
        <v>0</v>
      </c>
      <c r="AM13" s="17">
        <v>2.46365555144934E-2</v>
      </c>
      <c r="AN13" s="17">
        <v>2.2137528813923599E-2</v>
      </c>
      <c r="AO13" s="17"/>
      <c r="AP13" s="17">
        <v>2.5844273539660399E-3</v>
      </c>
      <c r="AQ13" s="17">
        <v>7.1377533623968401E-3</v>
      </c>
      <c r="AR13" s="17">
        <v>7.9052306122861203E-3</v>
      </c>
    </row>
    <row r="14" spans="2:44" x14ac:dyDescent="0.5">
      <c r="B14" s="18" t="s">
        <v>87</v>
      </c>
      <c r="C14" s="17">
        <v>5.39379506938093E-2</v>
      </c>
      <c r="D14" s="17">
        <v>4.1643545395423698E-2</v>
      </c>
      <c r="E14" s="17">
        <v>6.5219895655391394E-2</v>
      </c>
      <c r="F14" s="17"/>
      <c r="G14" s="17">
        <v>5.3347512313716101E-2</v>
      </c>
      <c r="H14" s="17">
        <v>4.5054942075279499E-2</v>
      </c>
      <c r="I14" s="17">
        <v>6.2694658469915704E-2</v>
      </c>
      <c r="J14" s="17">
        <v>4.4497710190130602E-2</v>
      </c>
      <c r="K14" s="17">
        <v>6.7184539832155596E-2</v>
      </c>
      <c r="L14" s="17">
        <v>5.3170624787635901E-2</v>
      </c>
      <c r="M14" s="17"/>
      <c r="N14" s="17">
        <v>3.4422546057413898E-2</v>
      </c>
      <c r="O14" s="17">
        <v>4.2589014292166397E-2</v>
      </c>
      <c r="P14" s="17">
        <v>4.2073304564883597E-2</v>
      </c>
      <c r="Q14" s="17">
        <v>9.7730734371643604E-2</v>
      </c>
      <c r="R14" s="17"/>
      <c r="S14" s="17">
        <v>2.6495028525999699E-2</v>
      </c>
      <c r="T14" s="17">
        <v>5.4348869076951398E-2</v>
      </c>
      <c r="U14" s="17">
        <v>8.3065557847684199E-2</v>
      </c>
      <c r="V14" s="17">
        <v>3.84094986053845E-2</v>
      </c>
      <c r="W14" s="17">
        <v>3.8742645560638701E-2</v>
      </c>
      <c r="X14" s="17">
        <v>6.7286704613968004E-2</v>
      </c>
      <c r="Y14" s="17">
        <v>8.3840548522211095E-2</v>
      </c>
      <c r="Z14" s="17">
        <v>2.5314450576480099E-2</v>
      </c>
      <c r="AA14" s="17">
        <v>3.5688882879867302E-2</v>
      </c>
      <c r="AB14" s="17">
        <v>8.2779601159613303E-2</v>
      </c>
      <c r="AC14" s="17">
        <v>7.0224552731725995E-2</v>
      </c>
      <c r="AD14" s="17">
        <v>5.5886214245515702E-2</v>
      </c>
      <c r="AE14" s="17"/>
      <c r="AF14" s="17">
        <v>4.8904261285784602E-2</v>
      </c>
      <c r="AG14" s="17">
        <v>3.4661165479618401E-2</v>
      </c>
      <c r="AH14" s="17">
        <v>9.3934531842745403E-2</v>
      </c>
      <c r="AI14" s="17"/>
      <c r="AJ14" s="17">
        <v>4.7140695589737602E-2</v>
      </c>
      <c r="AK14" s="17">
        <v>3.01855542601202E-2</v>
      </c>
      <c r="AL14" s="17">
        <v>3.4520364263356702E-2</v>
      </c>
      <c r="AM14" s="17">
        <v>7.5986729450556401E-2</v>
      </c>
      <c r="AN14" s="17">
        <v>0.114132261205907</v>
      </c>
      <c r="AO14" s="17"/>
      <c r="AP14" s="17">
        <v>3.5700614195433897E-2</v>
      </c>
      <c r="AQ14" s="17">
        <v>3.06056752646479E-2</v>
      </c>
      <c r="AR14" s="17">
        <v>3.9973339124133297E-2</v>
      </c>
    </row>
    <row r="15" spans="2:44" x14ac:dyDescent="0.5">
      <c r="B15" s="18" t="s">
        <v>289</v>
      </c>
      <c r="C15" s="21">
        <v>0.70758079752213798</v>
      </c>
      <c r="D15" s="21">
        <v>0.73950685587060205</v>
      </c>
      <c r="E15" s="21">
        <v>0.67617712086763904</v>
      </c>
      <c r="F15" s="21"/>
      <c r="G15" s="21">
        <v>0.71500430062710696</v>
      </c>
      <c r="H15" s="21">
        <v>0.73704572819606695</v>
      </c>
      <c r="I15" s="21">
        <v>0.68935301471769705</v>
      </c>
      <c r="J15" s="21">
        <v>0.68918185322095304</v>
      </c>
      <c r="K15" s="21">
        <v>0.68181789662692405</v>
      </c>
      <c r="L15" s="21">
        <v>0.72599487574967103</v>
      </c>
      <c r="M15" s="21"/>
      <c r="N15" s="21">
        <v>0.76989716538078701</v>
      </c>
      <c r="O15" s="21">
        <v>0.75358549979697897</v>
      </c>
      <c r="P15" s="21">
        <v>0.64425923962174603</v>
      </c>
      <c r="Q15" s="21">
        <v>0.64736115043743303</v>
      </c>
      <c r="R15" s="21"/>
      <c r="S15" s="21">
        <v>0.742700643178696</v>
      </c>
      <c r="T15" s="21">
        <v>0.678782783384417</v>
      </c>
      <c r="U15" s="21">
        <v>0.74870144609203604</v>
      </c>
      <c r="V15" s="21">
        <v>0.65666259776820801</v>
      </c>
      <c r="W15" s="21">
        <v>0.69376893196288503</v>
      </c>
      <c r="X15" s="21">
        <v>0.73568251293965203</v>
      </c>
      <c r="Y15" s="21">
        <v>0.69620464733374798</v>
      </c>
      <c r="Z15" s="21">
        <v>0.70104380943441702</v>
      </c>
      <c r="AA15" s="21">
        <v>0.73671562503183496</v>
      </c>
      <c r="AB15" s="21">
        <v>0.66676748921586904</v>
      </c>
      <c r="AC15" s="21">
        <v>0.69867095757086195</v>
      </c>
      <c r="AD15" s="21">
        <v>0.72881291073752497</v>
      </c>
      <c r="AE15" s="21"/>
      <c r="AF15" s="21">
        <v>0.68420277257428697</v>
      </c>
      <c r="AG15" s="21">
        <v>0.76823414062915896</v>
      </c>
      <c r="AH15" s="21">
        <v>0.63662813345968805</v>
      </c>
      <c r="AI15" s="21"/>
      <c r="AJ15" s="21">
        <v>0.71882505319763002</v>
      </c>
      <c r="AK15" s="21">
        <v>0.78083118960674003</v>
      </c>
      <c r="AL15" s="21">
        <v>0.76187255333916204</v>
      </c>
      <c r="AM15" s="21">
        <v>0.51512306182823597</v>
      </c>
      <c r="AN15" s="21">
        <v>0.60101345263104</v>
      </c>
      <c r="AO15" s="21"/>
      <c r="AP15" s="21">
        <v>0.78108256467687598</v>
      </c>
      <c r="AQ15" s="21">
        <v>0.779239614163313</v>
      </c>
      <c r="AR15" s="21">
        <v>0.73291884912832195</v>
      </c>
    </row>
    <row r="16" spans="2:44" x14ac:dyDescent="0.5">
      <c r="B16" s="18" t="s">
        <v>290</v>
      </c>
      <c r="C16" s="21">
        <v>2.6642432062528001E-2</v>
      </c>
      <c r="D16" s="21">
        <v>2.79792159248431E-2</v>
      </c>
      <c r="E16" s="21">
        <v>2.5440596991297401E-2</v>
      </c>
      <c r="F16" s="21"/>
      <c r="G16" s="21">
        <v>4.5347628429965703E-2</v>
      </c>
      <c r="H16" s="21">
        <v>2.6240141213028399E-2</v>
      </c>
      <c r="I16" s="21">
        <v>2.5311966689731499E-2</v>
      </c>
      <c r="J16" s="21">
        <v>3.43750031991737E-2</v>
      </c>
      <c r="K16" s="21">
        <v>6.0445726258207899E-3</v>
      </c>
      <c r="L16" s="21">
        <v>2.3167345766214199E-2</v>
      </c>
      <c r="M16" s="21"/>
      <c r="N16" s="21">
        <v>1.34333821283665E-2</v>
      </c>
      <c r="O16" s="21">
        <v>3.0824642105075802E-2</v>
      </c>
      <c r="P16" s="21">
        <v>3.7170623570976703E-2</v>
      </c>
      <c r="Q16" s="21">
        <v>2.7545344567026502E-2</v>
      </c>
      <c r="R16" s="21"/>
      <c r="S16" s="21">
        <v>3.1138056287765899E-2</v>
      </c>
      <c r="T16" s="21">
        <v>3.7371934715323997E-2</v>
      </c>
      <c r="U16" s="21">
        <v>6.2782886695336099E-3</v>
      </c>
      <c r="V16" s="21">
        <v>4.0193956976519403E-2</v>
      </c>
      <c r="W16" s="21">
        <v>2.70236952984685E-2</v>
      </c>
      <c r="X16" s="21">
        <v>1.7555938382866398E-2</v>
      </c>
      <c r="Y16" s="21">
        <v>1.7021925811933399E-2</v>
      </c>
      <c r="Z16" s="21">
        <v>3.6091820406456303E-2</v>
      </c>
      <c r="AA16" s="21">
        <v>2.6796325824317301E-2</v>
      </c>
      <c r="AB16" s="21">
        <v>2.8016457909575701E-2</v>
      </c>
      <c r="AC16" s="21">
        <v>1.8563972402778801E-2</v>
      </c>
      <c r="AD16" s="21">
        <v>2.1250694307513598E-2</v>
      </c>
      <c r="AE16" s="21"/>
      <c r="AF16" s="21">
        <v>3.5469235081757797E-2</v>
      </c>
      <c r="AG16" s="21">
        <v>8.7452071667964894E-3</v>
      </c>
      <c r="AH16" s="21">
        <v>5.2143423717661203E-2</v>
      </c>
      <c r="AI16" s="21"/>
      <c r="AJ16" s="21">
        <v>2.3311767759356099E-2</v>
      </c>
      <c r="AK16" s="21">
        <v>2.3097190592739899E-2</v>
      </c>
      <c r="AL16" s="21">
        <v>1.5459241833655799E-2</v>
      </c>
      <c r="AM16" s="21">
        <v>7.7424093547358894E-2</v>
      </c>
      <c r="AN16" s="21">
        <v>4.1159364267914597E-2</v>
      </c>
      <c r="AO16" s="21"/>
      <c r="AP16" s="21">
        <v>9.7106859337689894E-3</v>
      </c>
      <c r="AQ16" s="21">
        <v>2.2913340438235699E-2</v>
      </c>
      <c r="AR16" s="21">
        <v>3.1495148771191001E-2</v>
      </c>
    </row>
    <row r="17" spans="2:44" x14ac:dyDescent="0.5">
      <c r="B17" s="18" t="s">
        <v>90</v>
      </c>
      <c r="C17" s="22">
        <v>0.68093836545960995</v>
      </c>
      <c r="D17" s="22">
        <v>0.71152763994575896</v>
      </c>
      <c r="E17" s="22">
        <v>0.65073652387634096</v>
      </c>
      <c r="F17" s="22"/>
      <c r="G17" s="22">
        <v>0.66965667219714198</v>
      </c>
      <c r="H17" s="22">
        <v>0.71080558698303897</v>
      </c>
      <c r="I17" s="22">
        <v>0.66404104802796504</v>
      </c>
      <c r="J17" s="22">
        <v>0.65480685002177996</v>
      </c>
      <c r="K17" s="22">
        <v>0.67577332400110302</v>
      </c>
      <c r="L17" s="22">
        <v>0.70282752998345699</v>
      </c>
      <c r="M17" s="22"/>
      <c r="N17" s="22">
        <v>0.75646378325242103</v>
      </c>
      <c r="O17" s="22">
        <v>0.72276085769190401</v>
      </c>
      <c r="P17" s="22">
        <v>0.60708861605076903</v>
      </c>
      <c r="Q17" s="22">
        <v>0.61981580587040697</v>
      </c>
      <c r="R17" s="22"/>
      <c r="S17" s="22">
        <v>0.71156258689092999</v>
      </c>
      <c r="T17" s="22">
        <v>0.64141084866909304</v>
      </c>
      <c r="U17" s="22">
        <v>0.74242315742250198</v>
      </c>
      <c r="V17" s="22">
        <v>0.61646864079168795</v>
      </c>
      <c r="W17" s="22">
        <v>0.66674523666441599</v>
      </c>
      <c r="X17" s="22">
        <v>0.71812657455678597</v>
      </c>
      <c r="Y17" s="22">
        <v>0.67918272152181502</v>
      </c>
      <c r="Z17" s="22">
        <v>0.66495198902796004</v>
      </c>
      <c r="AA17" s="22">
        <v>0.70991929920751695</v>
      </c>
      <c r="AB17" s="22">
        <v>0.63875103130629296</v>
      </c>
      <c r="AC17" s="22">
        <v>0.68010698516808299</v>
      </c>
      <c r="AD17" s="22">
        <v>0.70756221643001205</v>
      </c>
      <c r="AE17" s="22"/>
      <c r="AF17" s="22">
        <v>0.64873353749253004</v>
      </c>
      <c r="AG17" s="22">
        <v>0.75948893346236201</v>
      </c>
      <c r="AH17" s="22">
        <v>0.58448470974202704</v>
      </c>
      <c r="AI17" s="22"/>
      <c r="AJ17" s="22">
        <v>0.69551328543827395</v>
      </c>
      <c r="AK17" s="22">
        <v>0.75773399901399996</v>
      </c>
      <c r="AL17" s="22">
        <v>0.74641331150550605</v>
      </c>
      <c r="AM17" s="22">
        <v>0.43769896828087701</v>
      </c>
      <c r="AN17" s="22">
        <v>0.559854088363126</v>
      </c>
      <c r="AO17" s="22"/>
      <c r="AP17" s="22">
        <v>0.77137187874310698</v>
      </c>
      <c r="AQ17" s="22">
        <v>0.75632627372507699</v>
      </c>
      <c r="AR17" s="22">
        <v>0.70142370035713097</v>
      </c>
    </row>
    <row r="18" spans="2:44" x14ac:dyDescent="0.5">
      <c r="B18" s="16"/>
    </row>
    <row r="19" spans="2:44" x14ac:dyDescent="0.5">
      <c r="B19" t="s">
        <v>76</v>
      </c>
    </row>
    <row r="20" spans="2:44" x14ac:dyDescent="0.5">
      <c r="B20" t="s">
        <v>77</v>
      </c>
    </row>
    <row r="22" spans="2:44" x14ac:dyDescent="0.5">
      <c r="B22" s="8" t="str">
        <f>HYPERLINK("#'Contents'!A1", "Return to Contents")</f>
        <v>Return to Contents</v>
      </c>
    </row>
  </sheetData>
  <mergeCells count="8">
    <mergeCell ref="AJ5:AN5"/>
    <mergeCell ref="AP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B2:AR22"/>
  <sheetViews>
    <sheetView showGridLines="0" workbookViewId="0">
      <pane xSplit="2" topLeftCell="C1" activePane="topRight" state="frozen"/>
      <selection pane="topRight"/>
    </sheetView>
  </sheetViews>
  <sheetFormatPr defaultColWidth="10.8203125" defaultRowHeight="14.35" x14ac:dyDescent="0.5"/>
  <cols>
    <col min="2" max="2" width="25.703125" customWidth="1"/>
    <col min="3" max="5" width="10.703125" customWidth="1"/>
    <col min="6" max="6" width="2.17578125" customWidth="1"/>
    <col min="7" max="12" width="10.703125" customWidth="1"/>
    <col min="13" max="13" width="2.17578125" customWidth="1"/>
    <col min="14" max="17" width="10.703125" customWidth="1"/>
    <col min="18" max="18" width="2.17578125" customWidth="1"/>
    <col min="19" max="30" width="10.703125" customWidth="1"/>
    <col min="31" max="31" width="2.17578125" customWidth="1"/>
    <col min="32" max="34" width="10.703125" customWidth="1"/>
    <col min="35" max="35" width="2.17578125" customWidth="1"/>
    <col min="36" max="40" width="10.703125" customWidth="1"/>
    <col min="41" max="41" width="2.17578125" customWidth="1"/>
    <col min="42" max="44" width="10.703125" customWidth="1"/>
    <col min="45" max="45" width="2.17578125" customWidth="1"/>
  </cols>
  <sheetData>
    <row r="2" spans="2:44" ht="40" customHeight="1" x14ac:dyDescent="0.5">
      <c r="D2" s="30" t="s">
        <v>412</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row>
    <row r="5" spans="2:44" ht="30" customHeight="1" x14ac:dyDescent="0.5">
      <c r="B5" s="15"/>
      <c r="C5" s="15"/>
      <c r="D5" s="29" t="s">
        <v>50</v>
      </c>
      <c r="E5" s="29"/>
      <c r="F5" s="15"/>
      <c r="G5" s="29" t="s">
        <v>51</v>
      </c>
      <c r="H5" s="29"/>
      <c r="I5" s="29"/>
      <c r="J5" s="29"/>
      <c r="K5" s="29"/>
      <c r="L5" s="29"/>
      <c r="M5" s="15"/>
      <c r="N5" s="29" t="s">
        <v>52</v>
      </c>
      <c r="O5" s="29"/>
      <c r="P5" s="29"/>
      <c r="Q5" s="29"/>
      <c r="R5" s="15"/>
      <c r="S5" s="29" t="s">
        <v>53</v>
      </c>
      <c r="T5" s="29"/>
      <c r="U5" s="29"/>
      <c r="V5" s="29"/>
      <c r="W5" s="29"/>
      <c r="X5" s="29"/>
      <c r="Y5" s="29"/>
      <c r="Z5" s="29"/>
      <c r="AA5" s="29"/>
      <c r="AB5" s="29"/>
      <c r="AC5" s="29"/>
      <c r="AD5" s="29"/>
      <c r="AE5" s="15"/>
      <c r="AF5" s="29" t="s">
        <v>54</v>
      </c>
      <c r="AG5" s="29"/>
      <c r="AH5" s="29"/>
      <c r="AI5" s="15"/>
      <c r="AJ5" s="29" t="s">
        <v>55</v>
      </c>
      <c r="AK5" s="29"/>
      <c r="AL5" s="29"/>
      <c r="AM5" s="29"/>
      <c r="AN5" s="29"/>
      <c r="AO5" s="15"/>
      <c r="AP5" s="29" t="s">
        <v>56</v>
      </c>
      <c r="AQ5" s="29"/>
      <c r="AR5" s="29"/>
    </row>
    <row r="6" spans="2:44" ht="43" x14ac:dyDescent="0.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row>
    <row r="7" spans="2:44" ht="30" customHeight="1" x14ac:dyDescent="0.5">
      <c r="B7" s="10" t="s">
        <v>18</v>
      </c>
      <c r="C7" s="10">
        <v>2011</v>
      </c>
      <c r="D7" s="10">
        <v>973</v>
      </c>
      <c r="E7" s="10">
        <v>1034</v>
      </c>
      <c r="F7" s="10"/>
      <c r="G7" s="10">
        <v>293</v>
      </c>
      <c r="H7" s="10">
        <v>293</v>
      </c>
      <c r="I7" s="10">
        <v>331</v>
      </c>
      <c r="J7" s="10">
        <v>331</v>
      </c>
      <c r="K7" s="10">
        <v>305</v>
      </c>
      <c r="L7" s="10">
        <v>458</v>
      </c>
      <c r="M7" s="10"/>
      <c r="N7" s="10">
        <v>545</v>
      </c>
      <c r="O7" s="10">
        <v>548</v>
      </c>
      <c r="P7" s="10">
        <v>415</v>
      </c>
      <c r="Q7" s="10">
        <v>498</v>
      </c>
      <c r="R7" s="10"/>
      <c r="S7" s="10">
        <v>288</v>
      </c>
      <c r="T7" s="10">
        <v>268</v>
      </c>
      <c r="U7" s="10">
        <v>162</v>
      </c>
      <c r="V7" s="10">
        <v>184</v>
      </c>
      <c r="W7" s="10">
        <v>142</v>
      </c>
      <c r="X7" s="10">
        <v>193</v>
      </c>
      <c r="Y7" s="10">
        <v>161</v>
      </c>
      <c r="Z7" s="10">
        <v>83</v>
      </c>
      <c r="AA7" s="10">
        <v>227</v>
      </c>
      <c r="AB7" s="10">
        <v>144</v>
      </c>
      <c r="AC7" s="10">
        <v>107</v>
      </c>
      <c r="AD7" s="10">
        <v>52</v>
      </c>
      <c r="AE7" s="10"/>
      <c r="AF7" s="10">
        <v>728</v>
      </c>
      <c r="AG7" s="10">
        <v>785</v>
      </c>
      <c r="AH7" s="10">
        <v>299</v>
      </c>
      <c r="AI7" s="10"/>
      <c r="AJ7" s="10">
        <v>692</v>
      </c>
      <c r="AK7" s="10">
        <v>539</v>
      </c>
      <c r="AL7" s="10">
        <v>143</v>
      </c>
      <c r="AM7" s="10">
        <v>38</v>
      </c>
      <c r="AN7" s="10">
        <v>294</v>
      </c>
      <c r="AO7" s="10"/>
      <c r="AP7" s="10">
        <v>390</v>
      </c>
      <c r="AQ7" s="10">
        <v>732</v>
      </c>
      <c r="AR7" s="10">
        <v>133</v>
      </c>
    </row>
    <row r="8" spans="2:44" ht="30" customHeight="1" x14ac:dyDescent="0.5">
      <c r="B8" s="11" t="s">
        <v>19</v>
      </c>
      <c r="C8" s="11">
        <v>2011</v>
      </c>
      <c r="D8" s="11">
        <v>992</v>
      </c>
      <c r="E8" s="11">
        <v>1015</v>
      </c>
      <c r="F8" s="11"/>
      <c r="G8" s="11">
        <v>280</v>
      </c>
      <c r="H8" s="11">
        <v>341</v>
      </c>
      <c r="I8" s="11">
        <v>343</v>
      </c>
      <c r="J8" s="11">
        <v>343</v>
      </c>
      <c r="K8" s="11">
        <v>283</v>
      </c>
      <c r="L8" s="11">
        <v>420</v>
      </c>
      <c r="M8" s="11"/>
      <c r="N8" s="11">
        <v>541</v>
      </c>
      <c r="O8" s="11">
        <v>522</v>
      </c>
      <c r="P8" s="11">
        <v>441</v>
      </c>
      <c r="Q8" s="11">
        <v>502</v>
      </c>
      <c r="R8" s="11"/>
      <c r="S8" s="11">
        <v>282</v>
      </c>
      <c r="T8" s="11">
        <v>261</v>
      </c>
      <c r="U8" s="11">
        <v>161</v>
      </c>
      <c r="V8" s="11">
        <v>181</v>
      </c>
      <c r="W8" s="11">
        <v>141</v>
      </c>
      <c r="X8" s="11">
        <v>181</v>
      </c>
      <c r="Y8" s="11">
        <v>161</v>
      </c>
      <c r="Z8" s="11">
        <v>80</v>
      </c>
      <c r="AA8" s="11">
        <v>221</v>
      </c>
      <c r="AB8" s="11">
        <v>181</v>
      </c>
      <c r="AC8" s="11">
        <v>101</v>
      </c>
      <c r="AD8" s="11">
        <v>60</v>
      </c>
      <c r="AE8" s="11"/>
      <c r="AF8" s="11">
        <v>714</v>
      </c>
      <c r="AG8" s="11">
        <v>797</v>
      </c>
      <c r="AH8" s="11">
        <v>308</v>
      </c>
      <c r="AI8" s="11"/>
      <c r="AJ8" s="11">
        <v>674</v>
      </c>
      <c r="AK8" s="11">
        <v>545</v>
      </c>
      <c r="AL8" s="11">
        <v>138</v>
      </c>
      <c r="AM8" s="11">
        <v>36</v>
      </c>
      <c r="AN8" s="11">
        <v>298</v>
      </c>
      <c r="AO8" s="11"/>
      <c r="AP8" s="11">
        <v>383</v>
      </c>
      <c r="AQ8" s="11">
        <v>736</v>
      </c>
      <c r="AR8" s="11">
        <v>130</v>
      </c>
    </row>
    <row r="9" spans="2:44" x14ac:dyDescent="0.5">
      <c r="B9" s="18" t="s">
        <v>284</v>
      </c>
      <c r="C9" s="17">
        <v>0.25961271205712899</v>
      </c>
      <c r="D9" s="17">
        <v>0.30158413638105602</v>
      </c>
      <c r="E9" s="17">
        <v>0.21757707870160301</v>
      </c>
      <c r="F9" s="17"/>
      <c r="G9" s="17">
        <v>0.25340324274506698</v>
      </c>
      <c r="H9" s="17">
        <v>0.30479330864222298</v>
      </c>
      <c r="I9" s="17">
        <v>0.27670886431699798</v>
      </c>
      <c r="J9" s="17">
        <v>0.25938419800422502</v>
      </c>
      <c r="K9" s="17">
        <v>0.21731570913366499</v>
      </c>
      <c r="L9" s="17">
        <v>0.24179551949926401</v>
      </c>
      <c r="M9" s="17"/>
      <c r="N9" s="17">
        <v>0.30735805796381299</v>
      </c>
      <c r="O9" s="17">
        <v>0.24398771791305299</v>
      </c>
      <c r="P9" s="17">
        <v>0.241926628152349</v>
      </c>
      <c r="Q9" s="17">
        <v>0.240590262045421</v>
      </c>
      <c r="R9" s="17"/>
      <c r="S9" s="17">
        <v>0.25711704011046099</v>
      </c>
      <c r="T9" s="17">
        <v>0.20025346443964001</v>
      </c>
      <c r="U9" s="17">
        <v>0.28444210256483798</v>
      </c>
      <c r="V9" s="17">
        <v>0.26244104456263601</v>
      </c>
      <c r="W9" s="17">
        <v>0.25754792959553102</v>
      </c>
      <c r="X9" s="17">
        <v>0.25541960795768498</v>
      </c>
      <c r="Y9" s="17">
        <v>0.32581976036093602</v>
      </c>
      <c r="Z9" s="17">
        <v>0.25490447638545</v>
      </c>
      <c r="AA9" s="17">
        <v>0.266119731713858</v>
      </c>
      <c r="AB9" s="17">
        <v>0.22316766655234699</v>
      </c>
      <c r="AC9" s="17">
        <v>0.32136132895099301</v>
      </c>
      <c r="AD9" s="17">
        <v>0.282443933119082</v>
      </c>
      <c r="AE9" s="17"/>
      <c r="AF9" s="17">
        <v>0.26693984979954199</v>
      </c>
      <c r="AG9" s="17">
        <v>0.269081814956524</v>
      </c>
      <c r="AH9" s="17">
        <v>0.24540876942569401</v>
      </c>
      <c r="AI9" s="17"/>
      <c r="AJ9" s="17">
        <v>0.25506700071324501</v>
      </c>
      <c r="AK9" s="17">
        <v>0.298550425326359</v>
      </c>
      <c r="AL9" s="17">
        <v>0.25999062738678602</v>
      </c>
      <c r="AM9" s="17">
        <v>0.24942695053882</v>
      </c>
      <c r="AN9" s="17">
        <v>0.20558830127972899</v>
      </c>
      <c r="AO9" s="17"/>
      <c r="AP9" s="17">
        <v>0.27435216519267303</v>
      </c>
      <c r="AQ9" s="17">
        <v>0.31627379529873501</v>
      </c>
      <c r="AR9" s="17">
        <v>0.25440002271703799</v>
      </c>
    </row>
    <row r="10" spans="2:44" x14ac:dyDescent="0.5">
      <c r="B10" s="18" t="s">
        <v>285</v>
      </c>
      <c r="C10" s="17">
        <v>0.49236378550583199</v>
      </c>
      <c r="D10" s="17">
        <v>0.48180114322864798</v>
      </c>
      <c r="E10" s="17">
        <v>0.50367553017390598</v>
      </c>
      <c r="F10" s="17"/>
      <c r="G10" s="17">
        <v>0.48260533361881103</v>
      </c>
      <c r="H10" s="17">
        <v>0.493429940462144</v>
      </c>
      <c r="I10" s="17">
        <v>0.47159476661315702</v>
      </c>
      <c r="J10" s="17">
        <v>0.47178599398747301</v>
      </c>
      <c r="K10" s="17">
        <v>0.51901511251376198</v>
      </c>
      <c r="L10" s="17">
        <v>0.51380268076429803</v>
      </c>
      <c r="M10" s="17"/>
      <c r="N10" s="17">
        <v>0.49444229447624399</v>
      </c>
      <c r="O10" s="17">
        <v>0.53976043848204303</v>
      </c>
      <c r="P10" s="17">
        <v>0.47635942479334398</v>
      </c>
      <c r="Q10" s="17">
        <v>0.455627188447914</v>
      </c>
      <c r="R10" s="17"/>
      <c r="S10" s="17">
        <v>0.50201153993696701</v>
      </c>
      <c r="T10" s="17">
        <v>0.55777634052434</v>
      </c>
      <c r="U10" s="17">
        <v>0.47518785457448998</v>
      </c>
      <c r="V10" s="17">
        <v>0.49306122410710501</v>
      </c>
      <c r="W10" s="17">
        <v>0.51511241708163602</v>
      </c>
      <c r="X10" s="17">
        <v>0.48486489910057801</v>
      </c>
      <c r="Y10" s="17">
        <v>0.39889824993107098</v>
      </c>
      <c r="Z10" s="17">
        <v>0.515635754763902</v>
      </c>
      <c r="AA10" s="17">
        <v>0.50933024384085201</v>
      </c>
      <c r="AB10" s="17">
        <v>0.48917418975301202</v>
      </c>
      <c r="AC10" s="17">
        <v>0.41616768311235303</v>
      </c>
      <c r="AD10" s="17">
        <v>0.470915870880659</v>
      </c>
      <c r="AE10" s="17"/>
      <c r="AF10" s="17">
        <v>0.465638476894981</v>
      </c>
      <c r="AG10" s="17">
        <v>0.53269737814271301</v>
      </c>
      <c r="AH10" s="17">
        <v>0.45603280004256402</v>
      </c>
      <c r="AI10" s="17"/>
      <c r="AJ10" s="17">
        <v>0.48644933092684101</v>
      </c>
      <c r="AK10" s="17">
        <v>0.51315199417929702</v>
      </c>
      <c r="AL10" s="17">
        <v>0.53740902671749802</v>
      </c>
      <c r="AM10" s="17">
        <v>0.41452290939206798</v>
      </c>
      <c r="AN10" s="17">
        <v>0.46381044274848798</v>
      </c>
      <c r="AO10" s="17"/>
      <c r="AP10" s="17">
        <v>0.505758436434667</v>
      </c>
      <c r="AQ10" s="17">
        <v>0.51399744168648898</v>
      </c>
      <c r="AR10" s="17">
        <v>0.52611952543597096</v>
      </c>
    </row>
    <row r="11" spans="2:44" x14ac:dyDescent="0.5">
      <c r="B11" s="18" t="s">
        <v>286</v>
      </c>
      <c r="C11" s="17">
        <v>0.16878897429335901</v>
      </c>
      <c r="D11" s="17">
        <v>0.146505127368454</v>
      </c>
      <c r="E11" s="17">
        <v>0.19122908482339099</v>
      </c>
      <c r="F11" s="17"/>
      <c r="G11" s="17">
        <v>0.173264016670755</v>
      </c>
      <c r="H11" s="17">
        <v>0.14203706291903401</v>
      </c>
      <c r="I11" s="17">
        <v>0.14437614143580699</v>
      </c>
      <c r="J11" s="17">
        <v>0.19231260530913499</v>
      </c>
      <c r="K11" s="17">
        <v>0.18963347540928199</v>
      </c>
      <c r="L11" s="17">
        <v>0.174209700694965</v>
      </c>
      <c r="M11" s="17"/>
      <c r="N11" s="17">
        <v>0.143419876050181</v>
      </c>
      <c r="O11" s="17">
        <v>0.142373474702082</v>
      </c>
      <c r="P11" s="17">
        <v>0.204461164350001</v>
      </c>
      <c r="Q11" s="17">
        <v>0.191879504675634</v>
      </c>
      <c r="R11" s="17"/>
      <c r="S11" s="17">
        <v>0.17500798923498201</v>
      </c>
      <c r="T11" s="17">
        <v>0.16394371882946901</v>
      </c>
      <c r="U11" s="17">
        <v>0.163313012292023</v>
      </c>
      <c r="V11" s="17">
        <v>0.18249740659500099</v>
      </c>
      <c r="W11" s="17">
        <v>0.13961720813574999</v>
      </c>
      <c r="X11" s="17">
        <v>0.171323890602365</v>
      </c>
      <c r="Y11" s="17">
        <v>0.17958746716409399</v>
      </c>
      <c r="Z11" s="17">
        <v>0.165908315900229</v>
      </c>
      <c r="AA11" s="17">
        <v>0.16560079699130401</v>
      </c>
      <c r="AB11" s="17">
        <v>0.17443682478335701</v>
      </c>
      <c r="AC11" s="17">
        <v>0.18885482549157001</v>
      </c>
      <c r="AD11" s="17">
        <v>0.13064243495372199</v>
      </c>
      <c r="AE11" s="17"/>
      <c r="AF11" s="17">
        <v>0.181663194792787</v>
      </c>
      <c r="AG11" s="17">
        <v>0.144962913437852</v>
      </c>
      <c r="AH11" s="17">
        <v>0.19431064570815401</v>
      </c>
      <c r="AI11" s="17"/>
      <c r="AJ11" s="17">
        <v>0.183290644525505</v>
      </c>
      <c r="AK11" s="17">
        <v>0.13355022437785</v>
      </c>
      <c r="AL11" s="17">
        <v>0.139346333186985</v>
      </c>
      <c r="AM11" s="17">
        <v>0.23538719935380101</v>
      </c>
      <c r="AN11" s="17">
        <v>0.200029764299648</v>
      </c>
      <c r="AO11" s="17"/>
      <c r="AP11" s="17">
        <v>0.16965907472160999</v>
      </c>
      <c r="AQ11" s="17">
        <v>0.121260645700576</v>
      </c>
      <c r="AR11" s="17">
        <v>0.15131138648815501</v>
      </c>
    </row>
    <row r="12" spans="2:44" x14ac:dyDescent="0.5">
      <c r="B12" s="18" t="s">
        <v>287</v>
      </c>
      <c r="C12" s="17">
        <v>1.44625685220722E-2</v>
      </c>
      <c r="D12" s="17">
        <v>9.1151507604951693E-3</v>
      </c>
      <c r="E12" s="17">
        <v>1.9745265662662E-2</v>
      </c>
      <c r="F12" s="17"/>
      <c r="G12" s="17">
        <v>2.4199857576386E-2</v>
      </c>
      <c r="H12" s="17">
        <v>2.0982167409127901E-2</v>
      </c>
      <c r="I12" s="17">
        <v>9.0367568923726896E-3</v>
      </c>
      <c r="J12" s="17">
        <v>1.22712401086076E-2</v>
      </c>
      <c r="K12" s="17">
        <v>6.4674476549946899E-3</v>
      </c>
      <c r="L12" s="17">
        <v>1.42933562986539E-2</v>
      </c>
      <c r="M12" s="17"/>
      <c r="N12" s="17">
        <v>9.8691142120710292E-3</v>
      </c>
      <c r="O12" s="17">
        <v>2.17135976310074E-2</v>
      </c>
      <c r="P12" s="17">
        <v>1.4947270206299801E-2</v>
      </c>
      <c r="Q12" s="17">
        <v>1.15912159059614E-2</v>
      </c>
      <c r="R12" s="17"/>
      <c r="S12" s="17">
        <v>9.6873668694313596E-3</v>
      </c>
      <c r="T12" s="17">
        <v>1.08394306373752E-2</v>
      </c>
      <c r="U12" s="17">
        <v>0</v>
      </c>
      <c r="V12" s="17">
        <v>9.9637590743029397E-3</v>
      </c>
      <c r="W12" s="17">
        <v>5.3421526741691497E-2</v>
      </c>
      <c r="X12" s="17">
        <v>5.0421364228213196E-3</v>
      </c>
      <c r="Y12" s="17">
        <v>5.7596204739086398E-3</v>
      </c>
      <c r="Z12" s="17">
        <v>3.82370023739384E-2</v>
      </c>
      <c r="AA12" s="17">
        <v>1.05062957351134E-2</v>
      </c>
      <c r="AB12" s="17">
        <v>3.2400462043519297E-2</v>
      </c>
      <c r="AC12" s="17">
        <v>0</v>
      </c>
      <c r="AD12" s="17">
        <v>1.84141114710825E-2</v>
      </c>
      <c r="AE12" s="17"/>
      <c r="AF12" s="17">
        <v>1.6806621279211301E-2</v>
      </c>
      <c r="AG12" s="17">
        <v>9.7018016573049305E-3</v>
      </c>
      <c r="AH12" s="17">
        <v>2.1560468172716798E-2</v>
      </c>
      <c r="AI12" s="17"/>
      <c r="AJ12" s="17">
        <v>1.6883608083598099E-2</v>
      </c>
      <c r="AK12" s="17">
        <v>1.3367127800857701E-2</v>
      </c>
      <c r="AL12" s="17">
        <v>0</v>
      </c>
      <c r="AM12" s="17">
        <v>2.9021005452819101E-2</v>
      </c>
      <c r="AN12" s="17">
        <v>1.4009519294158199E-2</v>
      </c>
      <c r="AO12" s="17"/>
      <c r="AP12" s="17">
        <v>1.2612746274482599E-2</v>
      </c>
      <c r="AQ12" s="17">
        <v>1.50705269846301E-2</v>
      </c>
      <c r="AR12" s="17">
        <v>0</v>
      </c>
    </row>
    <row r="13" spans="2:44" x14ac:dyDescent="0.5">
      <c r="B13" s="18" t="s">
        <v>288</v>
      </c>
      <c r="C13" s="17">
        <v>1.01734687579427E-2</v>
      </c>
      <c r="D13" s="17">
        <v>1.3861399398246099E-2</v>
      </c>
      <c r="E13" s="17">
        <v>6.6092587095247703E-3</v>
      </c>
      <c r="F13" s="17"/>
      <c r="G13" s="17">
        <v>1.3966905683624299E-2</v>
      </c>
      <c r="H13" s="17">
        <v>2.9570133686349699E-3</v>
      </c>
      <c r="I13" s="17">
        <v>1.51053099266089E-2</v>
      </c>
      <c r="J13" s="17">
        <v>9.1385553539060499E-3</v>
      </c>
      <c r="K13" s="17">
        <v>0</v>
      </c>
      <c r="L13" s="17">
        <v>1.7184123397527399E-2</v>
      </c>
      <c r="M13" s="17"/>
      <c r="N13" s="17">
        <v>6.8675725175770799E-3</v>
      </c>
      <c r="O13" s="17">
        <v>6.81591614908055E-3</v>
      </c>
      <c r="P13" s="17">
        <v>1.6868057756167398E-2</v>
      </c>
      <c r="Q13" s="17">
        <v>1.1447743505824301E-2</v>
      </c>
      <c r="R13" s="17"/>
      <c r="S13" s="17">
        <v>1.33160131787392E-2</v>
      </c>
      <c r="T13" s="17">
        <v>1.5411067582370199E-2</v>
      </c>
      <c r="U13" s="17">
        <v>0</v>
      </c>
      <c r="V13" s="17">
        <v>3.08612004826707E-2</v>
      </c>
      <c r="W13" s="17">
        <v>0</v>
      </c>
      <c r="X13" s="17">
        <v>1.56034127222528E-2</v>
      </c>
      <c r="Y13" s="17">
        <v>1.19166186916602E-2</v>
      </c>
      <c r="Z13" s="17">
        <v>0</v>
      </c>
      <c r="AA13" s="17">
        <v>4.8796846601964197E-3</v>
      </c>
      <c r="AB13" s="17">
        <v>0</v>
      </c>
      <c r="AC13" s="17">
        <v>0</v>
      </c>
      <c r="AD13" s="17">
        <v>2.1250694307513598E-2</v>
      </c>
      <c r="AE13" s="17"/>
      <c r="AF13" s="17">
        <v>1.86451988530573E-2</v>
      </c>
      <c r="AG13" s="17">
        <v>2.4712615018297199E-3</v>
      </c>
      <c r="AH13" s="17">
        <v>7.68030142157918E-3</v>
      </c>
      <c r="AI13" s="17"/>
      <c r="AJ13" s="17">
        <v>1.13474780415242E-2</v>
      </c>
      <c r="AK13" s="17">
        <v>1.7791306121213899E-3</v>
      </c>
      <c r="AL13" s="17">
        <v>7.7281837325450598E-3</v>
      </c>
      <c r="AM13" s="17">
        <v>2.46365555144934E-2</v>
      </c>
      <c r="AN13" s="17">
        <v>1.6934843142443999E-2</v>
      </c>
      <c r="AO13" s="17"/>
      <c r="AP13" s="17">
        <v>0</v>
      </c>
      <c r="AQ13" s="17">
        <v>1.24456877209281E-3</v>
      </c>
      <c r="AR13" s="17">
        <v>1.4444570432356399E-2</v>
      </c>
    </row>
    <row r="14" spans="2:44" x14ac:dyDescent="0.5">
      <c r="B14" s="18" t="s">
        <v>87</v>
      </c>
      <c r="C14" s="17">
        <v>5.4598490863664299E-2</v>
      </c>
      <c r="D14" s="17">
        <v>4.7133042863100799E-2</v>
      </c>
      <c r="E14" s="17">
        <v>6.1163781928913398E-2</v>
      </c>
      <c r="F14" s="17"/>
      <c r="G14" s="17">
        <v>5.2560643705356597E-2</v>
      </c>
      <c r="H14" s="17">
        <v>3.5800507198835603E-2</v>
      </c>
      <c r="I14" s="17">
        <v>8.3178160815055899E-2</v>
      </c>
      <c r="J14" s="17">
        <v>5.5107407236653201E-2</v>
      </c>
      <c r="K14" s="17">
        <v>6.7568255288296505E-2</v>
      </c>
      <c r="L14" s="17">
        <v>3.8714619345291301E-2</v>
      </c>
      <c r="M14" s="17"/>
      <c r="N14" s="17">
        <v>3.8043084780113701E-2</v>
      </c>
      <c r="O14" s="17">
        <v>4.5348855122735003E-2</v>
      </c>
      <c r="P14" s="17">
        <v>4.54374547418386E-2</v>
      </c>
      <c r="Q14" s="17">
        <v>8.8864085419245301E-2</v>
      </c>
      <c r="R14" s="17"/>
      <c r="S14" s="17">
        <v>4.2860050669419301E-2</v>
      </c>
      <c r="T14" s="17">
        <v>5.17759779868057E-2</v>
      </c>
      <c r="U14" s="17">
        <v>7.7057030568648294E-2</v>
      </c>
      <c r="V14" s="17">
        <v>2.1175365178283601E-2</v>
      </c>
      <c r="W14" s="17">
        <v>3.43009184453913E-2</v>
      </c>
      <c r="X14" s="17">
        <v>6.7746053194297898E-2</v>
      </c>
      <c r="Y14" s="17">
        <v>7.80182833783305E-2</v>
      </c>
      <c r="Z14" s="17">
        <v>2.5314450576480099E-2</v>
      </c>
      <c r="AA14" s="17">
        <v>4.35632470586758E-2</v>
      </c>
      <c r="AB14" s="17">
        <v>8.0820856867764801E-2</v>
      </c>
      <c r="AC14" s="17">
        <v>7.3616162445083899E-2</v>
      </c>
      <c r="AD14" s="17">
        <v>7.6332955267941399E-2</v>
      </c>
      <c r="AE14" s="17"/>
      <c r="AF14" s="17">
        <v>5.0306658380421899E-2</v>
      </c>
      <c r="AG14" s="17">
        <v>4.1084830303775202E-2</v>
      </c>
      <c r="AH14" s="17">
        <v>7.5007015229293095E-2</v>
      </c>
      <c r="AI14" s="17"/>
      <c r="AJ14" s="17">
        <v>4.6961937709286201E-2</v>
      </c>
      <c r="AK14" s="17">
        <v>3.9601097703515602E-2</v>
      </c>
      <c r="AL14" s="17">
        <v>5.5525828976186298E-2</v>
      </c>
      <c r="AM14" s="17">
        <v>4.7005379747999503E-2</v>
      </c>
      <c r="AN14" s="17">
        <v>9.9627129235531894E-2</v>
      </c>
      <c r="AO14" s="17"/>
      <c r="AP14" s="17">
        <v>3.7617577376567103E-2</v>
      </c>
      <c r="AQ14" s="17">
        <v>3.2153021557477297E-2</v>
      </c>
      <c r="AR14" s="17">
        <v>5.3724494926480501E-2</v>
      </c>
    </row>
    <row r="15" spans="2:44" x14ac:dyDescent="0.5">
      <c r="B15" s="18" t="s">
        <v>289</v>
      </c>
      <c r="C15" s="21">
        <v>0.75197649756296203</v>
      </c>
      <c r="D15" s="21">
        <v>0.78338527960970405</v>
      </c>
      <c r="E15" s="21">
        <v>0.72125260887550902</v>
      </c>
      <c r="F15" s="21"/>
      <c r="G15" s="21">
        <v>0.73600857636387895</v>
      </c>
      <c r="H15" s="21">
        <v>0.79822324910436704</v>
      </c>
      <c r="I15" s="21">
        <v>0.74830363093015595</v>
      </c>
      <c r="J15" s="21">
        <v>0.73117019199169797</v>
      </c>
      <c r="K15" s="21">
        <v>0.73633082164742703</v>
      </c>
      <c r="L15" s="21">
        <v>0.75559820026356195</v>
      </c>
      <c r="M15" s="21"/>
      <c r="N15" s="21">
        <v>0.80180035244005698</v>
      </c>
      <c r="O15" s="21">
        <v>0.78374815639509499</v>
      </c>
      <c r="P15" s="21">
        <v>0.71828605294569303</v>
      </c>
      <c r="Q15" s="21">
        <v>0.69621745049333505</v>
      </c>
      <c r="R15" s="21"/>
      <c r="S15" s="21">
        <v>0.759128580047428</v>
      </c>
      <c r="T15" s="21">
        <v>0.75802980496397998</v>
      </c>
      <c r="U15" s="21">
        <v>0.75962995713932802</v>
      </c>
      <c r="V15" s="21">
        <v>0.75550226866974102</v>
      </c>
      <c r="W15" s="21">
        <v>0.77266034667716699</v>
      </c>
      <c r="X15" s="21">
        <v>0.74028450705826299</v>
      </c>
      <c r="Y15" s="21">
        <v>0.724718010292007</v>
      </c>
      <c r="Z15" s="21">
        <v>0.770540231149352</v>
      </c>
      <c r="AA15" s="21">
        <v>0.77544997555471096</v>
      </c>
      <c r="AB15" s="21">
        <v>0.71234185630535896</v>
      </c>
      <c r="AC15" s="21">
        <v>0.73752901206334598</v>
      </c>
      <c r="AD15" s="21">
        <v>0.75335980399974101</v>
      </c>
      <c r="AE15" s="21"/>
      <c r="AF15" s="21">
        <v>0.73257832669452305</v>
      </c>
      <c r="AG15" s="21">
        <v>0.80177919309923795</v>
      </c>
      <c r="AH15" s="21">
        <v>0.70144156946825797</v>
      </c>
      <c r="AI15" s="21"/>
      <c r="AJ15" s="21">
        <v>0.74151633164008601</v>
      </c>
      <c r="AK15" s="21">
        <v>0.81170241950565503</v>
      </c>
      <c r="AL15" s="21">
        <v>0.79739965410428404</v>
      </c>
      <c r="AM15" s="21">
        <v>0.66394985993088795</v>
      </c>
      <c r="AN15" s="21">
        <v>0.66939874402821797</v>
      </c>
      <c r="AO15" s="21"/>
      <c r="AP15" s="21">
        <v>0.78011060162734003</v>
      </c>
      <c r="AQ15" s="21">
        <v>0.83027123698522298</v>
      </c>
      <c r="AR15" s="21">
        <v>0.78051954815300795</v>
      </c>
    </row>
    <row r="16" spans="2:44" x14ac:dyDescent="0.5">
      <c r="B16" s="18" t="s">
        <v>290</v>
      </c>
      <c r="C16" s="21">
        <v>2.46360372800149E-2</v>
      </c>
      <c r="D16" s="21">
        <v>2.29765501587413E-2</v>
      </c>
      <c r="E16" s="21">
        <v>2.6354524372186799E-2</v>
      </c>
      <c r="F16" s="21"/>
      <c r="G16" s="21">
        <v>3.8166763260010297E-2</v>
      </c>
      <c r="H16" s="21">
        <v>2.39391807777629E-2</v>
      </c>
      <c r="I16" s="21">
        <v>2.4142066818981602E-2</v>
      </c>
      <c r="J16" s="21">
        <v>2.14097954625137E-2</v>
      </c>
      <c r="K16" s="21">
        <v>6.4674476549946899E-3</v>
      </c>
      <c r="L16" s="21">
        <v>3.1477479696181303E-2</v>
      </c>
      <c r="M16" s="21"/>
      <c r="N16" s="21">
        <v>1.67366867296481E-2</v>
      </c>
      <c r="O16" s="21">
        <v>2.85295137800879E-2</v>
      </c>
      <c r="P16" s="21">
        <v>3.1815327962467201E-2</v>
      </c>
      <c r="Q16" s="21">
        <v>2.3038959411785701E-2</v>
      </c>
      <c r="R16" s="21"/>
      <c r="S16" s="21">
        <v>2.30033800481706E-2</v>
      </c>
      <c r="T16" s="21">
        <v>2.62504982197454E-2</v>
      </c>
      <c r="U16" s="21">
        <v>0</v>
      </c>
      <c r="V16" s="21">
        <v>4.0824959556973697E-2</v>
      </c>
      <c r="W16" s="21">
        <v>5.3421526741691497E-2</v>
      </c>
      <c r="X16" s="21">
        <v>2.0645549145074101E-2</v>
      </c>
      <c r="Y16" s="21">
        <v>1.7676239165568802E-2</v>
      </c>
      <c r="Z16" s="21">
        <v>3.82370023739384E-2</v>
      </c>
      <c r="AA16" s="21">
        <v>1.53859803953099E-2</v>
      </c>
      <c r="AB16" s="21">
        <v>3.2400462043519297E-2</v>
      </c>
      <c r="AC16" s="21">
        <v>0</v>
      </c>
      <c r="AD16" s="21">
        <v>3.9664805778596102E-2</v>
      </c>
      <c r="AE16" s="21"/>
      <c r="AF16" s="21">
        <v>3.5451820132268497E-2</v>
      </c>
      <c r="AG16" s="21">
        <v>1.2173063159134599E-2</v>
      </c>
      <c r="AH16" s="21">
        <v>2.92407695942959E-2</v>
      </c>
      <c r="AI16" s="21"/>
      <c r="AJ16" s="21">
        <v>2.82310861251223E-2</v>
      </c>
      <c r="AK16" s="21">
        <v>1.5146258412978999E-2</v>
      </c>
      <c r="AL16" s="21">
        <v>7.7281837325450598E-3</v>
      </c>
      <c r="AM16" s="21">
        <v>5.3657560967312501E-2</v>
      </c>
      <c r="AN16" s="21">
        <v>3.0944362436602198E-2</v>
      </c>
      <c r="AO16" s="21"/>
      <c r="AP16" s="21">
        <v>1.2612746274482599E-2</v>
      </c>
      <c r="AQ16" s="21">
        <v>1.6315095756722901E-2</v>
      </c>
      <c r="AR16" s="21">
        <v>1.4444570432356399E-2</v>
      </c>
    </row>
    <row r="17" spans="2:44" x14ac:dyDescent="0.5">
      <c r="B17" s="18" t="s">
        <v>90</v>
      </c>
      <c r="C17" s="22">
        <v>2.46360372800149E-2</v>
      </c>
      <c r="D17" s="22">
        <v>2.29765501587413E-2</v>
      </c>
      <c r="E17" s="22">
        <v>2.6354524372186799E-2</v>
      </c>
      <c r="F17" s="22"/>
      <c r="G17" s="22">
        <v>3.8166763260010297E-2</v>
      </c>
      <c r="H17" s="22">
        <v>2.39391807777629E-2</v>
      </c>
      <c r="I17" s="22">
        <v>2.4142066818981602E-2</v>
      </c>
      <c r="J17" s="22">
        <v>2.14097954625137E-2</v>
      </c>
      <c r="K17" s="22">
        <v>6.4674476549946899E-3</v>
      </c>
      <c r="L17" s="22">
        <v>3.1477479696181303E-2</v>
      </c>
      <c r="M17" s="22"/>
      <c r="N17" s="22">
        <v>1.67366867296481E-2</v>
      </c>
      <c r="O17" s="22">
        <v>2.85295137800879E-2</v>
      </c>
      <c r="P17" s="22">
        <v>3.1815327962467201E-2</v>
      </c>
      <c r="Q17" s="22">
        <v>2.3038959411785701E-2</v>
      </c>
      <c r="R17" s="22"/>
      <c r="S17" s="22">
        <v>2.30033800481706E-2</v>
      </c>
      <c r="T17" s="22">
        <v>2.62504982197454E-2</v>
      </c>
      <c r="U17" s="22">
        <v>0</v>
      </c>
      <c r="V17" s="22">
        <v>4.0824959556973697E-2</v>
      </c>
      <c r="W17" s="22">
        <v>5.3421526741691497E-2</v>
      </c>
      <c r="X17" s="22">
        <v>2.0645549145074101E-2</v>
      </c>
      <c r="Y17" s="22">
        <v>1.7676239165568802E-2</v>
      </c>
      <c r="Z17" s="22">
        <v>3.82370023739384E-2</v>
      </c>
      <c r="AA17" s="22">
        <v>1.53859803953099E-2</v>
      </c>
      <c r="AB17" s="22">
        <v>3.2400462043519297E-2</v>
      </c>
      <c r="AC17" s="22">
        <v>0</v>
      </c>
      <c r="AD17" s="22">
        <v>3.9664805778596102E-2</v>
      </c>
      <c r="AE17" s="22"/>
      <c r="AF17" s="22">
        <v>3.5451820132268497E-2</v>
      </c>
      <c r="AG17" s="22">
        <v>1.2173063159134599E-2</v>
      </c>
      <c r="AH17" s="22">
        <v>2.92407695942959E-2</v>
      </c>
      <c r="AI17" s="22"/>
      <c r="AJ17" s="22">
        <v>2.82310861251223E-2</v>
      </c>
      <c r="AK17" s="22">
        <v>1.5146258412978999E-2</v>
      </c>
      <c r="AL17" s="22">
        <v>7.7281837325450598E-3</v>
      </c>
      <c r="AM17" s="22">
        <v>5.3657560967312501E-2</v>
      </c>
      <c r="AN17" s="22">
        <v>3.0944362436602198E-2</v>
      </c>
      <c r="AO17" s="22"/>
      <c r="AP17" s="22">
        <v>1.2612746274482599E-2</v>
      </c>
      <c r="AQ17" s="22">
        <v>1.6315095756722901E-2</v>
      </c>
      <c r="AR17" s="22">
        <v>1.4444570432356399E-2</v>
      </c>
    </row>
    <row r="18" spans="2:44" x14ac:dyDescent="0.5">
      <c r="B18" s="16"/>
    </row>
    <row r="19" spans="2:44" x14ac:dyDescent="0.5">
      <c r="B19" t="s">
        <v>76</v>
      </c>
    </row>
    <row r="20" spans="2:44" x14ac:dyDescent="0.5">
      <c r="B20" t="s">
        <v>77</v>
      </c>
    </row>
    <row r="22" spans="2:44" x14ac:dyDescent="0.5">
      <c r="B22" s="8" t="str">
        <f>HYPERLINK("#'Contents'!A1", "Return to Contents")</f>
        <v>Return to Contents</v>
      </c>
    </row>
  </sheetData>
  <mergeCells count="8">
    <mergeCell ref="AJ5:AN5"/>
    <mergeCell ref="AP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AR18"/>
  <sheetViews>
    <sheetView showGridLines="0" workbookViewId="0">
      <pane xSplit="2" topLeftCell="C1" activePane="topRight" state="frozen"/>
      <selection pane="topRight"/>
    </sheetView>
  </sheetViews>
  <sheetFormatPr defaultColWidth="10.8203125" defaultRowHeight="14.35" x14ac:dyDescent="0.5"/>
  <cols>
    <col min="2" max="2" width="25.703125" customWidth="1"/>
    <col min="3" max="5" width="10.703125" customWidth="1"/>
    <col min="6" max="6" width="2.17578125" customWidth="1"/>
    <col min="7" max="12" width="10.703125" customWidth="1"/>
    <col min="13" max="13" width="2.17578125" customWidth="1"/>
    <col min="14" max="17" width="10.703125" customWidth="1"/>
    <col min="18" max="18" width="2.17578125" customWidth="1"/>
    <col min="19" max="30" width="10.703125" customWidth="1"/>
    <col min="31" max="31" width="2.17578125" customWidth="1"/>
    <col min="32" max="34" width="10.703125" customWidth="1"/>
    <col min="35" max="35" width="2.17578125" customWidth="1"/>
    <col min="36" max="40" width="10.703125" customWidth="1"/>
    <col min="41" max="41" width="2.17578125" customWidth="1"/>
    <col min="42" max="44" width="10.703125" customWidth="1"/>
    <col min="45" max="45" width="2.17578125" customWidth="1"/>
  </cols>
  <sheetData>
    <row r="2" spans="2:44" ht="40" customHeight="1" x14ac:dyDescent="0.5">
      <c r="D2" s="30" t="s">
        <v>110</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row>
    <row r="5" spans="2:44" ht="30" customHeight="1" x14ac:dyDescent="0.5">
      <c r="B5" s="15"/>
      <c r="C5" s="15"/>
      <c r="D5" s="29" t="s">
        <v>50</v>
      </c>
      <c r="E5" s="29"/>
      <c r="F5" s="15"/>
      <c r="G5" s="29" t="s">
        <v>51</v>
      </c>
      <c r="H5" s="29"/>
      <c r="I5" s="29"/>
      <c r="J5" s="29"/>
      <c r="K5" s="29"/>
      <c r="L5" s="29"/>
      <c r="M5" s="15"/>
      <c r="N5" s="29" t="s">
        <v>52</v>
      </c>
      <c r="O5" s="29"/>
      <c r="P5" s="29"/>
      <c r="Q5" s="29"/>
      <c r="R5" s="15"/>
      <c r="S5" s="29" t="s">
        <v>53</v>
      </c>
      <c r="T5" s="29"/>
      <c r="U5" s="29"/>
      <c r="V5" s="29"/>
      <c r="W5" s="29"/>
      <c r="X5" s="29"/>
      <c r="Y5" s="29"/>
      <c r="Z5" s="29"/>
      <c r="AA5" s="29"/>
      <c r="AB5" s="29"/>
      <c r="AC5" s="29"/>
      <c r="AD5" s="29"/>
      <c r="AE5" s="15"/>
      <c r="AF5" s="29" t="s">
        <v>54</v>
      </c>
      <c r="AG5" s="29"/>
      <c r="AH5" s="29"/>
      <c r="AI5" s="15"/>
      <c r="AJ5" s="29" t="s">
        <v>55</v>
      </c>
      <c r="AK5" s="29"/>
      <c r="AL5" s="29"/>
      <c r="AM5" s="29"/>
      <c r="AN5" s="29"/>
      <c r="AO5" s="15"/>
      <c r="AP5" s="29" t="s">
        <v>56</v>
      </c>
      <c r="AQ5" s="29"/>
      <c r="AR5" s="29"/>
    </row>
    <row r="6" spans="2:44" ht="43" x14ac:dyDescent="0.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row>
    <row r="7" spans="2:44" ht="30" customHeight="1" x14ac:dyDescent="0.5">
      <c r="B7" s="10" t="s">
        <v>18</v>
      </c>
      <c r="C7" s="10">
        <v>2011</v>
      </c>
      <c r="D7" s="10">
        <v>973</v>
      </c>
      <c r="E7" s="10">
        <v>1034</v>
      </c>
      <c r="F7" s="10"/>
      <c r="G7" s="10">
        <v>293</v>
      </c>
      <c r="H7" s="10">
        <v>293</v>
      </c>
      <c r="I7" s="10">
        <v>331</v>
      </c>
      <c r="J7" s="10">
        <v>331</v>
      </c>
      <c r="K7" s="10">
        <v>305</v>
      </c>
      <c r="L7" s="10">
        <v>458</v>
      </c>
      <c r="M7" s="10"/>
      <c r="N7" s="10">
        <v>545</v>
      </c>
      <c r="O7" s="10">
        <v>548</v>
      </c>
      <c r="P7" s="10">
        <v>415</v>
      </c>
      <c r="Q7" s="10">
        <v>498</v>
      </c>
      <c r="R7" s="10"/>
      <c r="S7" s="10">
        <v>288</v>
      </c>
      <c r="T7" s="10">
        <v>268</v>
      </c>
      <c r="U7" s="10">
        <v>162</v>
      </c>
      <c r="V7" s="10">
        <v>184</v>
      </c>
      <c r="W7" s="10">
        <v>142</v>
      </c>
      <c r="X7" s="10">
        <v>193</v>
      </c>
      <c r="Y7" s="10">
        <v>161</v>
      </c>
      <c r="Z7" s="10">
        <v>83</v>
      </c>
      <c r="AA7" s="10">
        <v>227</v>
      </c>
      <c r="AB7" s="10">
        <v>144</v>
      </c>
      <c r="AC7" s="10">
        <v>107</v>
      </c>
      <c r="AD7" s="10">
        <v>52</v>
      </c>
      <c r="AE7" s="10"/>
      <c r="AF7" s="10">
        <v>728</v>
      </c>
      <c r="AG7" s="10">
        <v>785</v>
      </c>
      <c r="AH7" s="10">
        <v>299</v>
      </c>
      <c r="AI7" s="10"/>
      <c r="AJ7" s="10">
        <v>692</v>
      </c>
      <c r="AK7" s="10">
        <v>539</v>
      </c>
      <c r="AL7" s="10">
        <v>143</v>
      </c>
      <c r="AM7" s="10">
        <v>38</v>
      </c>
      <c r="AN7" s="10">
        <v>294</v>
      </c>
      <c r="AO7" s="10"/>
      <c r="AP7" s="10">
        <v>390</v>
      </c>
      <c r="AQ7" s="10">
        <v>732</v>
      </c>
      <c r="AR7" s="10">
        <v>133</v>
      </c>
    </row>
    <row r="8" spans="2:44" ht="30" customHeight="1" x14ac:dyDescent="0.5">
      <c r="B8" s="11" t="s">
        <v>19</v>
      </c>
      <c r="C8" s="11">
        <v>2011</v>
      </c>
      <c r="D8" s="11">
        <v>992</v>
      </c>
      <c r="E8" s="11">
        <v>1015</v>
      </c>
      <c r="F8" s="11"/>
      <c r="G8" s="11">
        <v>280</v>
      </c>
      <c r="H8" s="11">
        <v>341</v>
      </c>
      <c r="I8" s="11">
        <v>343</v>
      </c>
      <c r="J8" s="11">
        <v>343</v>
      </c>
      <c r="K8" s="11">
        <v>283</v>
      </c>
      <c r="L8" s="11">
        <v>420</v>
      </c>
      <c r="M8" s="11"/>
      <c r="N8" s="11">
        <v>541</v>
      </c>
      <c r="O8" s="11">
        <v>522</v>
      </c>
      <c r="P8" s="11">
        <v>441</v>
      </c>
      <c r="Q8" s="11">
        <v>502</v>
      </c>
      <c r="R8" s="11"/>
      <c r="S8" s="11">
        <v>282</v>
      </c>
      <c r="T8" s="11">
        <v>261</v>
      </c>
      <c r="U8" s="11">
        <v>161</v>
      </c>
      <c r="V8" s="11">
        <v>181</v>
      </c>
      <c r="W8" s="11">
        <v>141</v>
      </c>
      <c r="X8" s="11">
        <v>181</v>
      </c>
      <c r="Y8" s="11">
        <v>161</v>
      </c>
      <c r="Z8" s="11">
        <v>80</v>
      </c>
      <c r="AA8" s="11">
        <v>221</v>
      </c>
      <c r="AB8" s="11">
        <v>181</v>
      </c>
      <c r="AC8" s="11">
        <v>101</v>
      </c>
      <c r="AD8" s="11">
        <v>60</v>
      </c>
      <c r="AE8" s="11"/>
      <c r="AF8" s="11">
        <v>714</v>
      </c>
      <c r="AG8" s="11">
        <v>797</v>
      </c>
      <c r="AH8" s="11">
        <v>308</v>
      </c>
      <c r="AI8" s="11"/>
      <c r="AJ8" s="11">
        <v>674</v>
      </c>
      <c r="AK8" s="11">
        <v>545</v>
      </c>
      <c r="AL8" s="11">
        <v>138</v>
      </c>
      <c r="AM8" s="11">
        <v>36</v>
      </c>
      <c r="AN8" s="11">
        <v>298</v>
      </c>
      <c r="AO8" s="11"/>
      <c r="AP8" s="11">
        <v>383</v>
      </c>
      <c r="AQ8" s="11">
        <v>736</v>
      </c>
      <c r="AR8" s="11">
        <v>130</v>
      </c>
    </row>
    <row r="9" spans="2:44" ht="28.7" x14ac:dyDescent="0.5">
      <c r="B9" s="18" t="s">
        <v>105</v>
      </c>
      <c r="C9" s="17">
        <v>0.181049778241443</v>
      </c>
      <c r="D9" s="17">
        <v>0.253331876432692</v>
      </c>
      <c r="E9" s="17">
        <v>0.110181817694601</v>
      </c>
      <c r="F9" s="17"/>
      <c r="G9" s="17">
        <v>0.25521104786689902</v>
      </c>
      <c r="H9" s="17">
        <v>0.23274958340778901</v>
      </c>
      <c r="I9" s="17">
        <v>0.19402702269771799</v>
      </c>
      <c r="J9" s="17">
        <v>0.15144071157033601</v>
      </c>
      <c r="K9" s="17">
        <v>0.12589978824520201</v>
      </c>
      <c r="L9" s="17">
        <v>0.14041841936732699</v>
      </c>
      <c r="M9" s="17"/>
      <c r="N9" s="17">
        <v>0.28364597364543997</v>
      </c>
      <c r="O9" s="17">
        <v>0.18210277796966501</v>
      </c>
      <c r="P9" s="17">
        <v>0.128542146027393</v>
      </c>
      <c r="Q9" s="17">
        <v>0.117318517536082</v>
      </c>
      <c r="R9" s="17"/>
      <c r="S9" s="17">
        <v>0.26400546277718601</v>
      </c>
      <c r="T9" s="17">
        <v>0.15259813878887701</v>
      </c>
      <c r="U9" s="17">
        <v>0.134697540719519</v>
      </c>
      <c r="V9" s="17">
        <v>0.20460629899459801</v>
      </c>
      <c r="W9" s="17">
        <v>0.181241701940317</v>
      </c>
      <c r="X9" s="17">
        <v>0.18740266368583899</v>
      </c>
      <c r="Y9" s="17">
        <v>0.142426616777757</v>
      </c>
      <c r="Z9" s="17">
        <v>0.138830451780873</v>
      </c>
      <c r="AA9" s="17">
        <v>0.19499592257169901</v>
      </c>
      <c r="AB9" s="17">
        <v>0.14290472092797399</v>
      </c>
      <c r="AC9" s="17">
        <v>0.14580028473922799</v>
      </c>
      <c r="AD9" s="17">
        <v>0.23186898439113501</v>
      </c>
      <c r="AE9" s="17"/>
      <c r="AF9" s="17">
        <v>0.164610820696172</v>
      </c>
      <c r="AG9" s="17">
        <v>0.18990071501217601</v>
      </c>
      <c r="AH9" s="17">
        <v>0.16966136974976101</v>
      </c>
      <c r="AI9" s="17"/>
      <c r="AJ9" s="17">
        <v>0.19648079820606401</v>
      </c>
      <c r="AK9" s="17">
        <v>0.212728225263357</v>
      </c>
      <c r="AL9" s="17">
        <v>0.191465234236118</v>
      </c>
      <c r="AM9" s="17">
        <v>0.126772895687392</v>
      </c>
      <c r="AN9" s="17">
        <v>0.121218849825067</v>
      </c>
      <c r="AO9" s="17"/>
      <c r="AP9" s="17">
        <v>0.203952000248317</v>
      </c>
      <c r="AQ9" s="17">
        <v>0.203340570467582</v>
      </c>
      <c r="AR9" s="17">
        <v>0.16778641058098201</v>
      </c>
    </row>
    <row r="10" spans="2:44" x14ac:dyDescent="0.5">
      <c r="B10" s="18" t="s">
        <v>106</v>
      </c>
      <c r="C10" s="17">
        <v>0.58043515392810396</v>
      </c>
      <c r="D10" s="17">
        <v>0.57390235557153402</v>
      </c>
      <c r="E10" s="17">
        <v>0.58611136479696202</v>
      </c>
      <c r="F10" s="17"/>
      <c r="G10" s="17">
        <v>0.51768323911637204</v>
      </c>
      <c r="H10" s="17">
        <v>0.55691483986323298</v>
      </c>
      <c r="I10" s="17">
        <v>0.55603822293705396</v>
      </c>
      <c r="J10" s="17">
        <v>0.58028131110271497</v>
      </c>
      <c r="K10" s="17">
        <v>0.59830616423320604</v>
      </c>
      <c r="L10" s="17">
        <v>0.64935502722872196</v>
      </c>
      <c r="M10" s="17"/>
      <c r="N10" s="17">
        <v>0.564327560261079</v>
      </c>
      <c r="O10" s="17">
        <v>0.63056363913230196</v>
      </c>
      <c r="P10" s="17">
        <v>0.58024235145690795</v>
      </c>
      <c r="Q10" s="17">
        <v>0.54165893989764102</v>
      </c>
      <c r="R10" s="17"/>
      <c r="S10" s="17">
        <v>0.56639555053881396</v>
      </c>
      <c r="T10" s="17">
        <v>0.62353405096520298</v>
      </c>
      <c r="U10" s="17">
        <v>0.60434919399487097</v>
      </c>
      <c r="V10" s="17">
        <v>0.54363836276448296</v>
      </c>
      <c r="W10" s="17">
        <v>0.574462225765907</v>
      </c>
      <c r="X10" s="17">
        <v>0.55734440072027003</v>
      </c>
      <c r="Y10" s="17">
        <v>0.56071483220378104</v>
      </c>
      <c r="Z10" s="17">
        <v>0.66199655317037598</v>
      </c>
      <c r="AA10" s="17">
        <v>0.54499961319863999</v>
      </c>
      <c r="AB10" s="17">
        <v>0.59179636819443904</v>
      </c>
      <c r="AC10" s="17">
        <v>0.59960598810740195</v>
      </c>
      <c r="AD10" s="17">
        <v>0.59758384935867304</v>
      </c>
      <c r="AE10" s="17"/>
      <c r="AF10" s="17">
        <v>0.564660777680565</v>
      </c>
      <c r="AG10" s="17">
        <v>0.63037087774362699</v>
      </c>
      <c r="AH10" s="17">
        <v>0.53069346835102804</v>
      </c>
      <c r="AI10" s="17"/>
      <c r="AJ10" s="17">
        <v>0.60115453771410698</v>
      </c>
      <c r="AK10" s="17">
        <v>0.57730523420597402</v>
      </c>
      <c r="AL10" s="17">
        <v>0.62404917358616296</v>
      </c>
      <c r="AM10" s="17">
        <v>0.60856263096644303</v>
      </c>
      <c r="AN10" s="17">
        <v>0.52593991770914506</v>
      </c>
      <c r="AO10" s="17"/>
      <c r="AP10" s="17">
        <v>0.59982572428950198</v>
      </c>
      <c r="AQ10" s="17">
        <v>0.61381611458407004</v>
      </c>
      <c r="AR10" s="17">
        <v>0.530922510934839</v>
      </c>
    </row>
    <row r="11" spans="2:44" ht="28.7" x14ac:dyDescent="0.5">
      <c r="B11" s="18" t="s">
        <v>107</v>
      </c>
      <c r="C11" s="17">
        <v>0.208582847439582</v>
      </c>
      <c r="D11" s="17">
        <v>0.151741971747443</v>
      </c>
      <c r="E11" s="17">
        <v>0.26495107512167498</v>
      </c>
      <c r="F11" s="17"/>
      <c r="G11" s="17">
        <v>0.19247486448662099</v>
      </c>
      <c r="H11" s="17">
        <v>0.182491325841451</v>
      </c>
      <c r="I11" s="17">
        <v>0.20121259881642201</v>
      </c>
      <c r="J11" s="17">
        <v>0.23113039931776799</v>
      </c>
      <c r="K11" s="17">
        <v>0.25098401240408202</v>
      </c>
      <c r="L11" s="17">
        <v>0.19951886479877801</v>
      </c>
      <c r="M11" s="17"/>
      <c r="N11" s="17">
        <v>0.13224522322249399</v>
      </c>
      <c r="O11" s="17">
        <v>0.166297433735003</v>
      </c>
      <c r="P11" s="17">
        <v>0.26480481782382698</v>
      </c>
      <c r="Q11" s="17">
        <v>0.28750847682799102</v>
      </c>
      <c r="R11" s="17"/>
      <c r="S11" s="17">
        <v>0.132524436934952</v>
      </c>
      <c r="T11" s="17">
        <v>0.194203608889366</v>
      </c>
      <c r="U11" s="17">
        <v>0.221743485925428</v>
      </c>
      <c r="V11" s="17">
        <v>0.21841335149554</v>
      </c>
      <c r="W11" s="17">
        <v>0.23020037575921601</v>
      </c>
      <c r="X11" s="17">
        <v>0.21595639089346699</v>
      </c>
      <c r="Y11" s="17">
        <v>0.26441547891890699</v>
      </c>
      <c r="Z11" s="17">
        <v>0.19917299504875099</v>
      </c>
      <c r="AA11" s="17">
        <v>0.238043673017173</v>
      </c>
      <c r="AB11" s="17">
        <v>0.22472200971886699</v>
      </c>
      <c r="AC11" s="17">
        <v>0.24547827169119399</v>
      </c>
      <c r="AD11" s="17">
        <v>0.13374931124824399</v>
      </c>
      <c r="AE11" s="17"/>
      <c r="AF11" s="17">
        <v>0.23640053277245399</v>
      </c>
      <c r="AG11" s="17">
        <v>0.163237461572178</v>
      </c>
      <c r="AH11" s="17">
        <v>0.25157642565668298</v>
      </c>
      <c r="AI11" s="17"/>
      <c r="AJ11" s="17">
        <v>0.17904413525208099</v>
      </c>
      <c r="AK11" s="17">
        <v>0.187861065253972</v>
      </c>
      <c r="AL11" s="17">
        <v>0.16393037349815501</v>
      </c>
      <c r="AM11" s="17">
        <v>0.24114624135284199</v>
      </c>
      <c r="AN11" s="17">
        <v>0.29770467037244203</v>
      </c>
      <c r="AO11" s="17"/>
      <c r="AP11" s="17">
        <v>0.18270923854329699</v>
      </c>
      <c r="AQ11" s="17">
        <v>0.158381215274049</v>
      </c>
      <c r="AR11" s="17">
        <v>0.25570356052182303</v>
      </c>
    </row>
    <row r="12" spans="2:44" x14ac:dyDescent="0.5">
      <c r="B12" s="18" t="s">
        <v>108</v>
      </c>
      <c r="C12" s="17">
        <v>1.2031816510919899E-2</v>
      </c>
      <c r="D12" s="17">
        <v>7.5734410237359804E-3</v>
      </c>
      <c r="E12" s="17">
        <v>1.6436128524354401E-2</v>
      </c>
      <c r="F12" s="17"/>
      <c r="G12" s="17">
        <v>3.1171533560364801E-2</v>
      </c>
      <c r="H12" s="17">
        <v>6.0642386418356502E-3</v>
      </c>
      <c r="I12" s="17">
        <v>1.5296086292075999E-2</v>
      </c>
      <c r="J12" s="17">
        <v>1.1661992358566299E-2</v>
      </c>
      <c r="K12" s="17">
        <v>1.1449557969127101E-2</v>
      </c>
      <c r="L12" s="17">
        <v>2.1544387233047098E-3</v>
      </c>
      <c r="M12" s="17"/>
      <c r="N12" s="17">
        <v>7.1177273689642401E-3</v>
      </c>
      <c r="O12" s="17">
        <v>9.6935046335153898E-3</v>
      </c>
      <c r="P12" s="17">
        <v>1.18266665338092E-2</v>
      </c>
      <c r="Q12" s="17">
        <v>2.0059209435747599E-2</v>
      </c>
      <c r="R12" s="17"/>
      <c r="S12" s="17">
        <v>1.3616014111514E-2</v>
      </c>
      <c r="T12" s="17">
        <v>2.1815220354569499E-2</v>
      </c>
      <c r="U12" s="17">
        <v>1.25697958548605E-2</v>
      </c>
      <c r="V12" s="17">
        <v>1.0880980966599001E-2</v>
      </c>
      <c r="W12" s="17">
        <v>7.7587716270822197E-3</v>
      </c>
      <c r="X12" s="17">
        <v>5.5355480262905899E-3</v>
      </c>
      <c r="Y12" s="17">
        <v>1.2911641488287299E-2</v>
      </c>
      <c r="Z12" s="17">
        <v>0</v>
      </c>
      <c r="AA12" s="17">
        <v>1.3596866477844799E-2</v>
      </c>
      <c r="AB12" s="17">
        <v>1.9279579652742001E-2</v>
      </c>
      <c r="AC12" s="17">
        <v>0</v>
      </c>
      <c r="AD12" s="17">
        <v>0</v>
      </c>
      <c r="AE12" s="17"/>
      <c r="AF12" s="17">
        <v>1.4360812412265099E-2</v>
      </c>
      <c r="AG12" s="17">
        <v>2.4204106882612501E-3</v>
      </c>
      <c r="AH12" s="17">
        <v>1.7146240556974401E-2</v>
      </c>
      <c r="AI12" s="17"/>
      <c r="AJ12" s="17">
        <v>1.3633599495614599E-2</v>
      </c>
      <c r="AK12" s="17">
        <v>6.9538610034754998E-3</v>
      </c>
      <c r="AL12" s="17">
        <v>6.99299924593756E-3</v>
      </c>
      <c r="AM12" s="17">
        <v>0</v>
      </c>
      <c r="AN12" s="17">
        <v>1.40621083085779E-2</v>
      </c>
      <c r="AO12" s="17"/>
      <c r="AP12" s="17">
        <v>1.10205396821344E-2</v>
      </c>
      <c r="AQ12" s="17">
        <v>9.1538470411460498E-3</v>
      </c>
      <c r="AR12" s="17">
        <v>2.4152264201409101E-2</v>
      </c>
    </row>
    <row r="13" spans="2:44" x14ac:dyDescent="0.5">
      <c r="B13" s="18" t="s">
        <v>87</v>
      </c>
      <c r="C13" s="19">
        <v>1.7900403879950701E-2</v>
      </c>
      <c r="D13" s="19">
        <v>1.3450355224594601E-2</v>
      </c>
      <c r="E13" s="19">
        <v>2.23196138624083E-2</v>
      </c>
      <c r="F13" s="19"/>
      <c r="G13" s="19">
        <v>3.4593149697434902E-3</v>
      </c>
      <c r="H13" s="19">
        <v>2.1780012245691399E-2</v>
      </c>
      <c r="I13" s="19">
        <v>3.3426069256729501E-2</v>
      </c>
      <c r="J13" s="19">
        <v>2.54855856506142E-2</v>
      </c>
      <c r="K13" s="19">
        <v>1.33604771483834E-2</v>
      </c>
      <c r="L13" s="19">
        <v>8.5532498818688008E-3</v>
      </c>
      <c r="M13" s="19"/>
      <c r="N13" s="19">
        <v>1.26635155020228E-2</v>
      </c>
      <c r="O13" s="19">
        <v>1.1342644529513999E-2</v>
      </c>
      <c r="P13" s="19">
        <v>1.4584018158063001E-2</v>
      </c>
      <c r="Q13" s="19">
        <v>3.3454856302538701E-2</v>
      </c>
      <c r="R13" s="19"/>
      <c r="S13" s="19">
        <v>2.34585356375345E-2</v>
      </c>
      <c r="T13" s="19">
        <v>7.8489810019847697E-3</v>
      </c>
      <c r="U13" s="19">
        <v>2.6639983505321201E-2</v>
      </c>
      <c r="V13" s="19">
        <v>2.2461005778780001E-2</v>
      </c>
      <c r="W13" s="19">
        <v>6.3369249074775097E-3</v>
      </c>
      <c r="X13" s="19">
        <v>3.3760996674133903E-2</v>
      </c>
      <c r="Y13" s="19">
        <v>1.95314306112673E-2</v>
      </c>
      <c r="Z13" s="19">
        <v>0</v>
      </c>
      <c r="AA13" s="19">
        <v>8.3639247346437798E-3</v>
      </c>
      <c r="AB13" s="19">
        <v>2.1297321505977299E-2</v>
      </c>
      <c r="AC13" s="19">
        <v>9.1154554621762293E-3</v>
      </c>
      <c r="AD13" s="19">
        <v>3.6797855001947398E-2</v>
      </c>
      <c r="AE13" s="19"/>
      <c r="AF13" s="19">
        <v>1.9967056438543299E-2</v>
      </c>
      <c r="AG13" s="19">
        <v>1.4070534983757699E-2</v>
      </c>
      <c r="AH13" s="19">
        <v>3.0922495685553102E-2</v>
      </c>
      <c r="AI13" s="19"/>
      <c r="AJ13" s="19">
        <v>9.6869293321329101E-3</v>
      </c>
      <c r="AK13" s="19">
        <v>1.5151614273221399E-2</v>
      </c>
      <c r="AL13" s="19">
        <v>1.3562219433626699E-2</v>
      </c>
      <c r="AM13" s="19">
        <v>2.3518231993323001E-2</v>
      </c>
      <c r="AN13" s="19">
        <v>4.1074453784769399E-2</v>
      </c>
      <c r="AO13" s="19"/>
      <c r="AP13" s="19">
        <v>2.4924972367492502E-3</v>
      </c>
      <c r="AQ13" s="19">
        <v>1.53082526331532E-2</v>
      </c>
      <c r="AR13" s="19">
        <v>2.1435253760946699E-2</v>
      </c>
    </row>
    <row r="14" spans="2:44" x14ac:dyDescent="0.5">
      <c r="B14" s="16"/>
    </row>
    <row r="15" spans="2:44" x14ac:dyDescent="0.5">
      <c r="B15" t="s">
        <v>76</v>
      </c>
    </row>
    <row r="16" spans="2:44" x14ac:dyDescent="0.5">
      <c r="B16" t="s">
        <v>77</v>
      </c>
    </row>
    <row r="18" spans="2:2" x14ac:dyDescent="0.5">
      <c r="B18" s="8" t="str">
        <f>HYPERLINK("#'Contents'!A1", "Return to Contents")</f>
        <v>Return to Contents</v>
      </c>
    </row>
  </sheetData>
  <mergeCells count="8">
    <mergeCell ref="AJ5:AN5"/>
    <mergeCell ref="AP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AR18"/>
  <sheetViews>
    <sheetView showGridLines="0" workbookViewId="0">
      <pane xSplit="2" topLeftCell="C1" activePane="topRight" state="frozen"/>
      <selection pane="topRight"/>
    </sheetView>
  </sheetViews>
  <sheetFormatPr defaultColWidth="10.8203125" defaultRowHeight="14.35" x14ac:dyDescent="0.5"/>
  <cols>
    <col min="2" max="2" width="25.703125" customWidth="1"/>
    <col min="3" max="5" width="10.703125" customWidth="1"/>
    <col min="6" max="6" width="2.17578125" customWidth="1"/>
    <col min="7" max="12" width="10.703125" customWidth="1"/>
    <col min="13" max="13" width="2.17578125" customWidth="1"/>
    <col min="14" max="17" width="10.703125" customWidth="1"/>
    <col min="18" max="18" width="2.17578125" customWidth="1"/>
    <col min="19" max="30" width="10.703125" customWidth="1"/>
    <col min="31" max="31" width="2.17578125" customWidth="1"/>
    <col min="32" max="34" width="10.703125" customWidth="1"/>
    <col min="35" max="35" width="2.17578125" customWidth="1"/>
    <col min="36" max="40" width="10.703125" customWidth="1"/>
    <col min="41" max="41" width="2.17578125" customWidth="1"/>
    <col min="42" max="44" width="10.703125" customWidth="1"/>
    <col min="45" max="45" width="2.17578125" customWidth="1"/>
  </cols>
  <sheetData>
    <row r="2" spans="2:44" ht="40" customHeight="1" x14ac:dyDescent="0.5">
      <c r="D2" s="30" t="s">
        <v>111</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row>
    <row r="5" spans="2:44" ht="30" customHeight="1" x14ac:dyDescent="0.5">
      <c r="B5" s="15"/>
      <c r="C5" s="15"/>
      <c r="D5" s="29" t="s">
        <v>50</v>
      </c>
      <c r="E5" s="29"/>
      <c r="F5" s="15"/>
      <c r="G5" s="29" t="s">
        <v>51</v>
      </c>
      <c r="H5" s="29"/>
      <c r="I5" s="29"/>
      <c r="J5" s="29"/>
      <c r="K5" s="29"/>
      <c r="L5" s="29"/>
      <c r="M5" s="15"/>
      <c r="N5" s="29" t="s">
        <v>52</v>
      </c>
      <c r="O5" s="29"/>
      <c r="P5" s="29"/>
      <c r="Q5" s="29"/>
      <c r="R5" s="15"/>
      <c r="S5" s="29" t="s">
        <v>53</v>
      </c>
      <c r="T5" s="29"/>
      <c r="U5" s="29"/>
      <c r="V5" s="29"/>
      <c r="W5" s="29"/>
      <c r="X5" s="29"/>
      <c r="Y5" s="29"/>
      <c r="Z5" s="29"/>
      <c r="AA5" s="29"/>
      <c r="AB5" s="29"/>
      <c r="AC5" s="29"/>
      <c r="AD5" s="29"/>
      <c r="AE5" s="15"/>
      <c r="AF5" s="29" t="s">
        <v>54</v>
      </c>
      <c r="AG5" s="29"/>
      <c r="AH5" s="29"/>
      <c r="AI5" s="15"/>
      <c r="AJ5" s="29" t="s">
        <v>55</v>
      </c>
      <c r="AK5" s="29"/>
      <c r="AL5" s="29"/>
      <c r="AM5" s="29"/>
      <c r="AN5" s="29"/>
      <c r="AO5" s="15"/>
      <c r="AP5" s="29" t="s">
        <v>56</v>
      </c>
      <c r="AQ5" s="29"/>
      <c r="AR5" s="29"/>
    </row>
    <row r="6" spans="2:44" ht="43" x14ac:dyDescent="0.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row>
    <row r="7" spans="2:44" ht="30" customHeight="1" x14ac:dyDescent="0.5">
      <c r="B7" s="10" t="s">
        <v>18</v>
      </c>
      <c r="C7" s="10">
        <v>2011</v>
      </c>
      <c r="D7" s="10">
        <v>973</v>
      </c>
      <c r="E7" s="10">
        <v>1034</v>
      </c>
      <c r="F7" s="10"/>
      <c r="G7" s="10">
        <v>293</v>
      </c>
      <c r="H7" s="10">
        <v>293</v>
      </c>
      <c r="I7" s="10">
        <v>331</v>
      </c>
      <c r="J7" s="10">
        <v>331</v>
      </c>
      <c r="K7" s="10">
        <v>305</v>
      </c>
      <c r="L7" s="10">
        <v>458</v>
      </c>
      <c r="M7" s="10"/>
      <c r="N7" s="10">
        <v>545</v>
      </c>
      <c r="O7" s="10">
        <v>548</v>
      </c>
      <c r="P7" s="10">
        <v>415</v>
      </c>
      <c r="Q7" s="10">
        <v>498</v>
      </c>
      <c r="R7" s="10"/>
      <c r="S7" s="10">
        <v>288</v>
      </c>
      <c r="T7" s="10">
        <v>268</v>
      </c>
      <c r="U7" s="10">
        <v>162</v>
      </c>
      <c r="V7" s="10">
        <v>184</v>
      </c>
      <c r="W7" s="10">
        <v>142</v>
      </c>
      <c r="X7" s="10">
        <v>193</v>
      </c>
      <c r="Y7" s="10">
        <v>161</v>
      </c>
      <c r="Z7" s="10">
        <v>83</v>
      </c>
      <c r="AA7" s="10">
        <v>227</v>
      </c>
      <c r="AB7" s="10">
        <v>144</v>
      </c>
      <c r="AC7" s="10">
        <v>107</v>
      </c>
      <c r="AD7" s="10">
        <v>52</v>
      </c>
      <c r="AE7" s="10"/>
      <c r="AF7" s="10">
        <v>728</v>
      </c>
      <c r="AG7" s="10">
        <v>785</v>
      </c>
      <c r="AH7" s="10">
        <v>299</v>
      </c>
      <c r="AI7" s="10"/>
      <c r="AJ7" s="10">
        <v>692</v>
      </c>
      <c r="AK7" s="10">
        <v>539</v>
      </c>
      <c r="AL7" s="10">
        <v>143</v>
      </c>
      <c r="AM7" s="10">
        <v>38</v>
      </c>
      <c r="AN7" s="10">
        <v>294</v>
      </c>
      <c r="AO7" s="10"/>
      <c r="AP7" s="10">
        <v>390</v>
      </c>
      <c r="AQ7" s="10">
        <v>732</v>
      </c>
      <c r="AR7" s="10">
        <v>133</v>
      </c>
    </row>
    <row r="8" spans="2:44" ht="30" customHeight="1" x14ac:dyDescent="0.5">
      <c r="B8" s="11" t="s">
        <v>19</v>
      </c>
      <c r="C8" s="11">
        <v>2011</v>
      </c>
      <c r="D8" s="11">
        <v>992</v>
      </c>
      <c r="E8" s="11">
        <v>1015</v>
      </c>
      <c r="F8" s="11"/>
      <c r="G8" s="11">
        <v>280</v>
      </c>
      <c r="H8" s="11">
        <v>341</v>
      </c>
      <c r="I8" s="11">
        <v>343</v>
      </c>
      <c r="J8" s="11">
        <v>343</v>
      </c>
      <c r="K8" s="11">
        <v>283</v>
      </c>
      <c r="L8" s="11">
        <v>420</v>
      </c>
      <c r="M8" s="11"/>
      <c r="N8" s="11">
        <v>541</v>
      </c>
      <c r="O8" s="11">
        <v>522</v>
      </c>
      <c r="P8" s="11">
        <v>441</v>
      </c>
      <c r="Q8" s="11">
        <v>502</v>
      </c>
      <c r="R8" s="11"/>
      <c r="S8" s="11">
        <v>282</v>
      </c>
      <c r="T8" s="11">
        <v>261</v>
      </c>
      <c r="U8" s="11">
        <v>161</v>
      </c>
      <c r="V8" s="11">
        <v>181</v>
      </c>
      <c r="W8" s="11">
        <v>141</v>
      </c>
      <c r="X8" s="11">
        <v>181</v>
      </c>
      <c r="Y8" s="11">
        <v>161</v>
      </c>
      <c r="Z8" s="11">
        <v>80</v>
      </c>
      <c r="AA8" s="11">
        <v>221</v>
      </c>
      <c r="AB8" s="11">
        <v>181</v>
      </c>
      <c r="AC8" s="11">
        <v>101</v>
      </c>
      <c r="AD8" s="11">
        <v>60</v>
      </c>
      <c r="AE8" s="11"/>
      <c r="AF8" s="11">
        <v>714</v>
      </c>
      <c r="AG8" s="11">
        <v>797</v>
      </c>
      <c r="AH8" s="11">
        <v>308</v>
      </c>
      <c r="AI8" s="11"/>
      <c r="AJ8" s="11">
        <v>674</v>
      </c>
      <c r="AK8" s="11">
        <v>545</v>
      </c>
      <c r="AL8" s="11">
        <v>138</v>
      </c>
      <c r="AM8" s="11">
        <v>36</v>
      </c>
      <c r="AN8" s="11">
        <v>298</v>
      </c>
      <c r="AO8" s="11"/>
      <c r="AP8" s="11">
        <v>383</v>
      </c>
      <c r="AQ8" s="11">
        <v>736</v>
      </c>
      <c r="AR8" s="11">
        <v>130</v>
      </c>
    </row>
    <row r="9" spans="2:44" ht="28.7" x14ac:dyDescent="0.5">
      <c r="B9" s="18" t="s">
        <v>105</v>
      </c>
      <c r="C9" s="17">
        <v>0.14455808650228399</v>
      </c>
      <c r="D9" s="17">
        <v>0.20925083233879099</v>
      </c>
      <c r="E9" s="17">
        <v>8.0958972979045196E-2</v>
      </c>
      <c r="F9" s="17"/>
      <c r="G9" s="17">
        <v>0.19939943946757299</v>
      </c>
      <c r="H9" s="17">
        <v>0.166944803093898</v>
      </c>
      <c r="I9" s="17">
        <v>0.16077840448678701</v>
      </c>
      <c r="J9" s="17">
        <v>0.11790857400613999</v>
      </c>
      <c r="K9" s="17">
        <v>9.8775161885573795E-2</v>
      </c>
      <c r="L9" s="17">
        <v>0.12922484670809001</v>
      </c>
      <c r="M9" s="17"/>
      <c r="N9" s="17">
        <v>0.22690840019451999</v>
      </c>
      <c r="O9" s="17">
        <v>0.16043941497264</v>
      </c>
      <c r="P9" s="17">
        <v>9.8199346070245094E-2</v>
      </c>
      <c r="Q9" s="17">
        <v>8.1461317167653396E-2</v>
      </c>
      <c r="R9" s="17"/>
      <c r="S9" s="17">
        <v>0.17574020659668099</v>
      </c>
      <c r="T9" s="17">
        <v>0.12463422915378999</v>
      </c>
      <c r="U9" s="17">
        <v>0.117099204970014</v>
      </c>
      <c r="V9" s="17">
        <v>0.12350523089625599</v>
      </c>
      <c r="W9" s="17">
        <v>0.144340676875202</v>
      </c>
      <c r="X9" s="17">
        <v>0.12268025121569</v>
      </c>
      <c r="Y9" s="17">
        <v>0.11368347130886</v>
      </c>
      <c r="Z9" s="17">
        <v>8.6398822896707597E-2</v>
      </c>
      <c r="AA9" s="17">
        <v>0.198820444524095</v>
      </c>
      <c r="AB9" s="17">
        <v>0.17887273414122201</v>
      </c>
      <c r="AC9" s="17">
        <v>0.13070670220224001</v>
      </c>
      <c r="AD9" s="17">
        <v>0.168856356834795</v>
      </c>
      <c r="AE9" s="17"/>
      <c r="AF9" s="17">
        <v>0.123548201103638</v>
      </c>
      <c r="AG9" s="17">
        <v>0.16520765984521599</v>
      </c>
      <c r="AH9" s="17">
        <v>0.13003589427437601</v>
      </c>
      <c r="AI9" s="17"/>
      <c r="AJ9" s="17">
        <v>0.16695881991024</v>
      </c>
      <c r="AK9" s="17">
        <v>0.152786431345663</v>
      </c>
      <c r="AL9" s="17">
        <v>0.16191045800022399</v>
      </c>
      <c r="AM9" s="17">
        <v>7.43148579421678E-2</v>
      </c>
      <c r="AN9" s="17">
        <v>8.8901135621487604E-2</v>
      </c>
      <c r="AO9" s="17"/>
      <c r="AP9" s="17">
        <v>0.18664173247559701</v>
      </c>
      <c r="AQ9" s="17">
        <v>0.15308847831783401</v>
      </c>
      <c r="AR9" s="17">
        <v>0.1171483017386</v>
      </c>
    </row>
    <row r="10" spans="2:44" x14ac:dyDescent="0.5">
      <c r="B10" s="18" t="s">
        <v>106</v>
      </c>
      <c r="C10" s="17">
        <v>0.37488062235022801</v>
      </c>
      <c r="D10" s="17">
        <v>0.454638444317704</v>
      </c>
      <c r="E10" s="17">
        <v>0.29746148137174599</v>
      </c>
      <c r="F10" s="17"/>
      <c r="G10" s="17">
        <v>0.36137123535083898</v>
      </c>
      <c r="H10" s="17">
        <v>0.36938365371959397</v>
      </c>
      <c r="I10" s="17">
        <v>0.35646960019909202</v>
      </c>
      <c r="J10" s="17">
        <v>0.36222131840941302</v>
      </c>
      <c r="K10" s="17">
        <v>0.34214104096856002</v>
      </c>
      <c r="L10" s="17">
        <v>0.43580538474978597</v>
      </c>
      <c r="M10" s="17"/>
      <c r="N10" s="17">
        <v>0.450056956639309</v>
      </c>
      <c r="O10" s="17">
        <v>0.420202843324889</v>
      </c>
      <c r="P10" s="17">
        <v>0.31909186089070901</v>
      </c>
      <c r="Q10" s="17">
        <v>0.29369464273762003</v>
      </c>
      <c r="R10" s="17"/>
      <c r="S10" s="17">
        <v>0.37819963233681902</v>
      </c>
      <c r="T10" s="17">
        <v>0.372970714419189</v>
      </c>
      <c r="U10" s="17">
        <v>0.38490563179626203</v>
      </c>
      <c r="V10" s="17">
        <v>0.42858265291813702</v>
      </c>
      <c r="W10" s="17">
        <v>0.40946759714902797</v>
      </c>
      <c r="X10" s="17">
        <v>0.38877733544495002</v>
      </c>
      <c r="Y10" s="17">
        <v>0.34952809737314799</v>
      </c>
      <c r="Z10" s="17">
        <v>0.40846214364525402</v>
      </c>
      <c r="AA10" s="17">
        <v>0.31955382293111601</v>
      </c>
      <c r="AB10" s="17">
        <v>0.36417856053515402</v>
      </c>
      <c r="AC10" s="17">
        <v>0.314437209508795</v>
      </c>
      <c r="AD10" s="17">
        <v>0.41665340965803199</v>
      </c>
      <c r="AE10" s="17"/>
      <c r="AF10" s="17">
        <v>0.360836261674022</v>
      </c>
      <c r="AG10" s="17">
        <v>0.40895881993384697</v>
      </c>
      <c r="AH10" s="17">
        <v>0.32458453507802698</v>
      </c>
      <c r="AI10" s="17"/>
      <c r="AJ10" s="17">
        <v>0.393445624677775</v>
      </c>
      <c r="AK10" s="17">
        <v>0.36676304404921301</v>
      </c>
      <c r="AL10" s="17">
        <v>0.45743269108733697</v>
      </c>
      <c r="AM10" s="17">
        <v>0.37860579545581902</v>
      </c>
      <c r="AN10" s="17">
        <v>0.30086514047055102</v>
      </c>
      <c r="AO10" s="17"/>
      <c r="AP10" s="17">
        <v>0.378470323290026</v>
      </c>
      <c r="AQ10" s="17">
        <v>0.384661789441123</v>
      </c>
      <c r="AR10" s="17">
        <v>0.383808903268201</v>
      </c>
    </row>
    <row r="11" spans="2:44" ht="28.7" x14ac:dyDescent="0.5">
      <c r="B11" s="18" t="s">
        <v>107</v>
      </c>
      <c r="C11" s="17">
        <v>0.32247726622719602</v>
      </c>
      <c r="D11" s="17">
        <v>0.252399389751922</v>
      </c>
      <c r="E11" s="17">
        <v>0.39129009565051598</v>
      </c>
      <c r="F11" s="17"/>
      <c r="G11" s="17">
        <v>0.28446556943782603</v>
      </c>
      <c r="H11" s="17">
        <v>0.29029215475144599</v>
      </c>
      <c r="I11" s="17">
        <v>0.298438414892988</v>
      </c>
      <c r="J11" s="17">
        <v>0.35816188942593702</v>
      </c>
      <c r="K11" s="17">
        <v>0.37138078931013602</v>
      </c>
      <c r="L11" s="17">
        <v>0.33145893684545902</v>
      </c>
      <c r="M11" s="17"/>
      <c r="N11" s="17">
        <v>0.25138574116177498</v>
      </c>
      <c r="O11" s="17">
        <v>0.30380885159705301</v>
      </c>
      <c r="P11" s="17">
        <v>0.37131030806528098</v>
      </c>
      <c r="Q11" s="17">
        <v>0.37464151893562397</v>
      </c>
      <c r="R11" s="17"/>
      <c r="S11" s="17">
        <v>0.30609825583211903</v>
      </c>
      <c r="T11" s="17">
        <v>0.37888629180252098</v>
      </c>
      <c r="U11" s="17">
        <v>0.30433762914780099</v>
      </c>
      <c r="V11" s="17">
        <v>0.30065288372521598</v>
      </c>
      <c r="W11" s="17">
        <v>0.32701532415136098</v>
      </c>
      <c r="X11" s="17">
        <v>0.26832209232906701</v>
      </c>
      <c r="Y11" s="17">
        <v>0.39496638584423299</v>
      </c>
      <c r="Z11" s="17">
        <v>0.328490797751606</v>
      </c>
      <c r="AA11" s="17">
        <v>0.30817745824425002</v>
      </c>
      <c r="AB11" s="17">
        <v>0.31559531972823202</v>
      </c>
      <c r="AC11" s="17">
        <v>0.32588813121662502</v>
      </c>
      <c r="AD11" s="17">
        <v>0.286307018999713</v>
      </c>
      <c r="AE11" s="17"/>
      <c r="AF11" s="17">
        <v>0.35050175581689902</v>
      </c>
      <c r="AG11" s="17">
        <v>0.30746650784843099</v>
      </c>
      <c r="AH11" s="17">
        <v>0.30448761153016601</v>
      </c>
      <c r="AI11" s="17"/>
      <c r="AJ11" s="17">
        <v>0.32010749804861799</v>
      </c>
      <c r="AK11" s="17">
        <v>0.30280964885059902</v>
      </c>
      <c r="AL11" s="17">
        <v>0.28853750865906702</v>
      </c>
      <c r="AM11" s="17">
        <v>0.47655573486069103</v>
      </c>
      <c r="AN11" s="17">
        <v>0.34335763132235297</v>
      </c>
      <c r="AO11" s="17"/>
      <c r="AP11" s="17">
        <v>0.314527811980155</v>
      </c>
      <c r="AQ11" s="17">
        <v>0.302151100914196</v>
      </c>
      <c r="AR11" s="17">
        <v>0.36893820596523402</v>
      </c>
    </row>
    <row r="12" spans="2:44" x14ac:dyDescent="0.5">
      <c r="B12" s="18" t="s">
        <v>108</v>
      </c>
      <c r="C12" s="17">
        <v>0.111806507779453</v>
      </c>
      <c r="D12" s="17">
        <v>5.5373295433565901E-2</v>
      </c>
      <c r="E12" s="17">
        <v>0.166298376206687</v>
      </c>
      <c r="F12" s="17"/>
      <c r="G12" s="17">
        <v>0.13032442922458601</v>
      </c>
      <c r="H12" s="17">
        <v>0.11709007712050901</v>
      </c>
      <c r="I12" s="17">
        <v>0.13217661396991001</v>
      </c>
      <c r="J12" s="17">
        <v>0.10241886494423701</v>
      </c>
      <c r="K12" s="17">
        <v>0.140885974037748</v>
      </c>
      <c r="L12" s="17">
        <v>6.6593673497528899E-2</v>
      </c>
      <c r="M12" s="17"/>
      <c r="N12" s="17">
        <v>3.1241270060416399E-2</v>
      </c>
      <c r="O12" s="17">
        <v>8.6510073498800605E-2</v>
      </c>
      <c r="P12" s="17">
        <v>0.166530043430729</v>
      </c>
      <c r="Q12" s="17">
        <v>0.17797480582165301</v>
      </c>
      <c r="R12" s="17"/>
      <c r="S12" s="17">
        <v>9.5013482207449595E-2</v>
      </c>
      <c r="T12" s="17">
        <v>8.6957797586360103E-2</v>
      </c>
      <c r="U12" s="17">
        <v>0.123101912007724</v>
      </c>
      <c r="V12" s="17">
        <v>0.10185956687319001</v>
      </c>
      <c r="W12" s="17">
        <v>0.112839476916932</v>
      </c>
      <c r="X12" s="17">
        <v>0.151056639109272</v>
      </c>
      <c r="Y12" s="17">
        <v>9.8694927591859397E-2</v>
      </c>
      <c r="Z12" s="17">
        <v>0.12852992578447101</v>
      </c>
      <c r="AA12" s="17">
        <v>0.135825359655322</v>
      </c>
      <c r="AB12" s="17">
        <v>9.2577446005785699E-2</v>
      </c>
      <c r="AC12" s="17">
        <v>0.16469599558046999</v>
      </c>
      <c r="AD12" s="17">
        <v>7.1006695003992898E-2</v>
      </c>
      <c r="AE12" s="17"/>
      <c r="AF12" s="17">
        <v>0.116636850197</v>
      </c>
      <c r="AG12" s="17">
        <v>8.1194265406615201E-2</v>
      </c>
      <c r="AH12" s="17">
        <v>0.16597297266826999</v>
      </c>
      <c r="AI12" s="17"/>
      <c r="AJ12" s="17">
        <v>8.4516991672922107E-2</v>
      </c>
      <c r="AK12" s="17">
        <v>0.13386188397217599</v>
      </c>
      <c r="AL12" s="17">
        <v>5.6928506099709203E-2</v>
      </c>
      <c r="AM12" s="17">
        <v>2.1899094205139399E-2</v>
      </c>
      <c r="AN12" s="17">
        <v>0.18670123616517001</v>
      </c>
      <c r="AO12" s="17"/>
      <c r="AP12" s="17">
        <v>8.3369399165322905E-2</v>
      </c>
      <c r="AQ12" s="17">
        <v>0.12089851791836299</v>
      </c>
      <c r="AR12" s="17">
        <v>9.27269087467191E-2</v>
      </c>
    </row>
    <row r="13" spans="2:44" x14ac:dyDescent="0.5">
      <c r="B13" s="18" t="s">
        <v>87</v>
      </c>
      <c r="C13" s="19">
        <v>4.62775171408377E-2</v>
      </c>
      <c r="D13" s="19">
        <v>2.8338038158016401E-2</v>
      </c>
      <c r="E13" s="19">
        <v>6.3991073792006498E-2</v>
      </c>
      <c r="F13" s="19"/>
      <c r="G13" s="19">
        <v>2.44393265191763E-2</v>
      </c>
      <c r="H13" s="19">
        <v>5.6289311314553003E-2</v>
      </c>
      <c r="I13" s="19">
        <v>5.2136966451223198E-2</v>
      </c>
      <c r="J13" s="19">
        <v>5.9289353214273602E-2</v>
      </c>
      <c r="K13" s="19">
        <v>4.6817033797982299E-2</v>
      </c>
      <c r="L13" s="19">
        <v>3.6917158199136199E-2</v>
      </c>
      <c r="M13" s="19"/>
      <c r="N13" s="19">
        <v>4.04076319439792E-2</v>
      </c>
      <c r="O13" s="19">
        <v>2.9038816606616901E-2</v>
      </c>
      <c r="P13" s="19">
        <v>4.4868441543035799E-2</v>
      </c>
      <c r="Q13" s="19">
        <v>7.2227715337448303E-2</v>
      </c>
      <c r="R13" s="19"/>
      <c r="S13" s="19">
        <v>4.4948423026931E-2</v>
      </c>
      <c r="T13" s="19">
        <v>3.65509670381386E-2</v>
      </c>
      <c r="U13" s="19">
        <v>7.0555622078198404E-2</v>
      </c>
      <c r="V13" s="19">
        <v>4.5399665587201599E-2</v>
      </c>
      <c r="W13" s="19">
        <v>6.3369249074775097E-3</v>
      </c>
      <c r="X13" s="19">
        <v>6.9163681901020999E-2</v>
      </c>
      <c r="Y13" s="19">
        <v>4.3127117881900101E-2</v>
      </c>
      <c r="Z13" s="19">
        <v>4.8118309921961602E-2</v>
      </c>
      <c r="AA13" s="19">
        <v>3.7622914645217297E-2</v>
      </c>
      <c r="AB13" s="19">
        <v>4.8775939589607499E-2</v>
      </c>
      <c r="AC13" s="19">
        <v>6.4271961491870103E-2</v>
      </c>
      <c r="AD13" s="19">
        <v>5.7176519503467298E-2</v>
      </c>
      <c r="AE13" s="19"/>
      <c r="AF13" s="19">
        <v>4.84769312084396E-2</v>
      </c>
      <c r="AG13" s="19">
        <v>3.7172746965890999E-2</v>
      </c>
      <c r="AH13" s="19">
        <v>7.4918986449161201E-2</v>
      </c>
      <c r="AI13" s="19"/>
      <c r="AJ13" s="19">
        <v>3.4971065690445197E-2</v>
      </c>
      <c r="AK13" s="19">
        <v>4.3778991782348897E-2</v>
      </c>
      <c r="AL13" s="19">
        <v>3.5190836153662398E-2</v>
      </c>
      <c r="AM13" s="19">
        <v>4.8624517536183097E-2</v>
      </c>
      <c r="AN13" s="19">
        <v>8.0174856420437896E-2</v>
      </c>
      <c r="AO13" s="19"/>
      <c r="AP13" s="19">
        <v>3.6990733088899497E-2</v>
      </c>
      <c r="AQ13" s="19">
        <v>3.9200113408483998E-2</v>
      </c>
      <c r="AR13" s="19">
        <v>3.7377680281246002E-2</v>
      </c>
    </row>
    <row r="14" spans="2:44" x14ac:dyDescent="0.5">
      <c r="B14" s="16"/>
    </row>
    <row r="15" spans="2:44" x14ac:dyDescent="0.5">
      <c r="B15" t="s">
        <v>76</v>
      </c>
    </row>
    <row r="16" spans="2:44" x14ac:dyDescent="0.5">
      <c r="B16" t="s">
        <v>77</v>
      </c>
    </row>
    <row r="18" spans="2:2" x14ac:dyDescent="0.5">
      <c r="B18" s="8" t="str">
        <f>HYPERLINK("#'Contents'!A1", "Return to Contents")</f>
        <v>Return to Contents</v>
      </c>
    </row>
  </sheetData>
  <mergeCells count="8">
    <mergeCell ref="AJ5:AN5"/>
    <mergeCell ref="AP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AR18"/>
  <sheetViews>
    <sheetView showGridLines="0" workbookViewId="0">
      <pane xSplit="2" topLeftCell="C1" activePane="topRight" state="frozen"/>
      <selection pane="topRight"/>
    </sheetView>
  </sheetViews>
  <sheetFormatPr defaultColWidth="10.8203125" defaultRowHeight="14.35" x14ac:dyDescent="0.5"/>
  <cols>
    <col min="2" max="2" width="25.703125" customWidth="1"/>
    <col min="3" max="5" width="10.703125" customWidth="1"/>
    <col min="6" max="6" width="2.17578125" customWidth="1"/>
    <col min="7" max="12" width="10.703125" customWidth="1"/>
    <col min="13" max="13" width="2.17578125" customWidth="1"/>
    <col min="14" max="17" width="10.703125" customWidth="1"/>
    <col min="18" max="18" width="2.17578125" customWidth="1"/>
    <col min="19" max="30" width="10.703125" customWidth="1"/>
    <col min="31" max="31" width="2.17578125" customWidth="1"/>
    <col min="32" max="34" width="10.703125" customWidth="1"/>
    <col min="35" max="35" width="2.17578125" customWidth="1"/>
    <col min="36" max="40" width="10.703125" customWidth="1"/>
    <col min="41" max="41" width="2.17578125" customWidth="1"/>
    <col min="42" max="44" width="10.703125" customWidth="1"/>
    <col min="45" max="45" width="2.17578125" customWidth="1"/>
  </cols>
  <sheetData>
    <row r="2" spans="2:44" ht="40" customHeight="1" x14ac:dyDescent="0.5">
      <c r="D2" s="30" t="s">
        <v>112</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row>
    <row r="5" spans="2:44" ht="30" customHeight="1" x14ac:dyDescent="0.5">
      <c r="B5" s="15"/>
      <c r="C5" s="15"/>
      <c r="D5" s="29" t="s">
        <v>50</v>
      </c>
      <c r="E5" s="29"/>
      <c r="F5" s="15"/>
      <c r="G5" s="29" t="s">
        <v>51</v>
      </c>
      <c r="H5" s="29"/>
      <c r="I5" s="29"/>
      <c r="J5" s="29"/>
      <c r="K5" s="29"/>
      <c r="L5" s="29"/>
      <c r="M5" s="15"/>
      <c r="N5" s="29" t="s">
        <v>52</v>
      </c>
      <c r="O5" s="29"/>
      <c r="P5" s="29"/>
      <c r="Q5" s="29"/>
      <c r="R5" s="15"/>
      <c r="S5" s="29" t="s">
        <v>53</v>
      </c>
      <c r="T5" s="29"/>
      <c r="U5" s="29"/>
      <c r="V5" s="29"/>
      <c r="W5" s="29"/>
      <c r="X5" s="29"/>
      <c r="Y5" s="29"/>
      <c r="Z5" s="29"/>
      <c r="AA5" s="29"/>
      <c r="AB5" s="29"/>
      <c r="AC5" s="29"/>
      <c r="AD5" s="29"/>
      <c r="AE5" s="15"/>
      <c r="AF5" s="29" t="s">
        <v>54</v>
      </c>
      <c r="AG5" s="29"/>
      <c r="AH5" s="29"/>
      <c r="AI5" s="15"/>
      <c r="AJ5" s="29" t="s">
        <v>55</v>
      </c>
      <c r="AK5" s="29"/>
      <c r="AL5" s="29"/>
      <c r="AM5" s="29"/>
      <c r="AN5" s="29"/>
      <c r="AO5" s="15"/>
      <c r="AP5" s="29" t="s">
        <v>56</v>
      </c>
      <c r="AQ5" s="29"/>
      <c r="AR5" s="29"/>
    </row>
    <row r="6" spans="2:44" ht="43" x14ac:dyDescent="0.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row>
    <row r="7" spans="2:44" ht="30" customHeight="1" x14ac:dyDescent="0.5">
      <c r="B7" s="10" t="s">
        <v>18</v>
      </c>
      <c r="C7" s="10">
        <v>2011</v>
      </c>
      <c r="D7" s="10">
        <v>973</v>
      </c>
      <c r="E7" s="10">
        <v>1034</v>
      </c>
      <c r="F7" s="10"/>
      <c r="G7" s="10">
        <v>293</v>
      </c>
      <c r="H7" s="10">
        <v>293</v>
      </c>
      <c r="I7" s="10">
        <v>331</v>
      </c>
      <c r="J7" s="10">
        <v>331</v>
      </c>
      <c r="K7" s="10">
        <v>305</v>
      </c>
      <c r="L7" s="10">
        <v>458</v>
      </c>
      <c r="M7" s="10"/>
      <c r="N7" s="10">
        <v>545</v>
      </c>
      <c r="O7" s="10">
        <v>548</v>
      </c>
      <c r="P7" s="10">
        <v>415</v>
      </c>
      <c r="Q7" s="10">
        <v>498</v>
      </c>
      <c r="R7" s="10"/>
      <c r="S7" s="10">
        <v>288</v>
      </c>
      <c r="T7" s="10">
        <v>268</v>
      </c>
      <c r="U7" s="10">
        <v>162</v>
      </c>
      <c r="V7" s="10">
        <v>184</v>
      </c>
      <c r="W7" s="10">
        <v>142</v>
      </c>
      <c r="X7" s="10">
        <v>193</v>
      </c>
      <c r="Y7" s="10">
        <v>161</v>
      </c>
      <c r="Z7" s="10">
        <v>83</v>
      </c>
      <c r="AA7" s="10">
        <v>227</v>
      </c>
      <c r="AB7" s="10">
        <v>144</v>
      </c>
      <c r="AC7" s="10">
        <v>107</v>
      </c>
      <c r="AD7" s="10">
        <v>52</v>
      </c>
      <c r="AE7" s="10"/>
      <c r="AF7" s="10">
        <v>728</v>
      </c>
      <c r="AG7" s="10">
        <v>785</v>
      </c>
      <c r="AH7" s="10">
        <v>299</v>
      </c>
      <c r="AI7" s="10"/>
      <c r="AJ7" s="10">
        <v>692</v>
      </c>
      <c r="AK7" s="10">
        <v>539</v>
      </c>
      <c r="AL7" s="10">
        <v>143</v>
      </c>
      <c r="AM7" s="10">
        <v>38</v>
      </c>
      <c r="AN7" s="10">
        <v>294</v>
      </c>
      <c r="AO7" s="10"/>
      <c r="AP7" s="10">
        <v>390</v>
      </c>
      <c r="AQ7" s="10">
        <v>732</v>
      </c>
      <c r="AR7" s="10">
        <v>133</v>
      </c>
    </row>
    <row r="8" spans="2:44" ht="30" customHeight="1" x14ac:dyDescent="0.5">
      <c r="B8" s="11" t="s">
        <v>19</v>
      </c>
      <c r="C8" s="11">
        <v>2011</v>
      </c>
      <c r="D8" s="11">
        <v>992</v>
      </c>
      <c r="E8" s="11">
        <v>1015</v>
      </c>
      <c r="F8" s="11"/>
      <c r="G8" s="11">
        <v>280</v>
      </c>
      <c r="H8" s="11">
        <v>341</v>
      </c>
      <c r="I8" s="11">
        <v>343</v>
      </c>
      <c r="J8" s="11">
        <v>343</v>
      </c>
      <c r="K8" s="11">
        <v>283</v>
      </c>
      <c r="L8" s="11">
        <v>420</v>
      </c>
      <c r="M8" s="11"/>
      <c r="N8" s="11">
        <v>541</v>
      </c>
      <c r="O8" s="11">
        <v>522</v>
      </c>
      <c r="P8" s="11">
        <v>441</v>
      </c>
      <c r="Q8" s="11">
        <v>502</v>
      </c>
      <c r="R8" s="11"/>
      <c r="S8" s="11">
        <v>282</v>
      </c>
      <c r="T8" s="11">
        <v>261</v>
      </c>
      <c r="U8" s="11">
        <v>161</v>
      </c>
      <c r="V8" s="11">
        <v>181</v>
      </c>
      <c r="W8" s="11">
        <v>141</v>
      </c>
      <c r="X8" s="11">
        <v>181</v>
      </c>
      <c r="Y8" s="11">
        <v>161</v>
      </c>
      <c r="Z8" s="11">
        <v>80</v>
      </c>
      <c r="AA8" s="11">
        <v>221</v>
      </c>
      <c r="AB8" s="11">
        <v>181</v>
      </c>
      <c r="AC8" s="11">
        <v>101</v>
      </c>
      <c r="AD8" s="11">
        <v>60</v>
      </c>
      <c r="AE8" s="11"/>
      <c r="AF8" s="11">
        <v>714</v>
      </c>
      <c r="AG8" s="11">
        <v>797</v>
      </c>
      <c r="AH8" s="11">
        <v>308</v>
      </c>
      <c r="AI8" s="11"/>
      <c r="AJ8" s="11">
        <v>674</v>
      </c>
      <c r="AK8" s="11">
        <v>545</v>
      </c>
      <c r="AL8" s="11">
        <v>138</v>
      </c>
      <c r="AM8" s="11">
        <v>36</v>
      </c>
      <c r="AN8" s="11">
        <v>298</v>
      </c>
      <c r="AO8" s="11"/>
      <c r="AP8" s="11">
        <v>383</v>
      </c>
      <c r="AQ8" s="11">
        <v>736</v>
      </c>
      <c r="AR8" s="11">
        <v>130</v>
      </c>
    </row>
    <row r="9" spans="2:44" ht="28.7" x14ac:dyDescent="0.5">
      <c r="B9" s="18" t="s">
        <v>105</v>
      </c>
      <c r="C9" s="17">
        <v>0.17582692789108301</v>
      </c>
      <c r="D9" s="17">
        <v>0.23944577756090099</v>
      </c>
      <c r="E9" s="17">
        <v>0.114343618271426</v>
      </c>
      <c r="F9" s="17"/>
      <c r="G9" s="17">
        <v>0.165209548495272</v>
      </c>
      <c r="H9" s="17">
        <v>0.19391288812465199</v>
      </c>
      <c r="I9" s="17">
        <v>0.18056854924961399</v>
      </c>
      <c r="J9" s="17">
        <v>0.16257419563255801</v>
      </c>
      <c r="K9" s="17">
        <v>0.14577761320704799</v>
      </c>
      <c r="L9" s="17">
        <v>0.195425888345369</v>
      </c>
      <c r="M9" s="17"/>
      <c r="N9" s="17">
        <v>0.27907055360871402</v>
      </c>
      <c r="O9" s="17">
        <v>0.19485364156535001</v>
      </c>
      <c r="P9" s="17">
        <v>0.104223848274063</v>
      </c>
      <c r="Q9" s="17">
        <v>0.107493133913975</v>
      </c>
      <c r="R9" s="17"/>
      <c r="S9" s="17">
        <v>0.19034160799156</v>
      </c>
      <c r="T9" s="17">
        <v>0.13484519448356999</v>
      </c>
      <c r="U9" s="17">
        <v>0.15007802051268501</v>
      </c>
      <c r="V9" s="17">
        <v>0.19975206638961501</v>
      </c>
      <c r="W9" s="17">
        <v>0.23002379296035499</v>
      </c>
      <c r="X9" s="17">
        <v>0.17644289541059199</v>
      </c>
      <c r="Y9" s="17">
        <v>0.15382584757163001</v>
      </c>
      <c r="Z9" s="17">
        <v>0.13189758608572699</v>
      </c>
      <c r="AA9" s="17">
        <v>0.165387150109054</v>
      </c>
      <c r="AB9" s="17">
        <v>0.18580814707530499</v>
      </c>
      <c r="AC9" s="17">
        <v>0.20684117625607901</v>
      </c>
      <c r="AD9" s="17">
        <v>0.227494277354747</v>
      </c>
      <c r="AE9" s="17"/>
      <c r="AF9" s="17">
        <v>0.17903395901078201</v>
      </c>
      <c r="AG9" s="17">
        <v>0.19881901476399799</v>
      </c>
      <c r="AH9" s="17">
        <v>0.130619992580922</v>
      </c>
      <c r="AI9" s="17"/>
      <c r="AJ9" s="17">
        <v>0.20435979920505801</v>
      </c>
      <c r="AK9" s="17">
        <v>0.17198101726173101</v>
      </c>
      <c r="AL9" s="17">
        <v>0.23034404991145899</v>
      </c>
      <c r="AM9" s="17">
        <v>0.204321625192533</v>
      </c>
      <c r="AN9" s="17">
        <v>0.114634520225068</v>
      </c>
      <c r="AO9" s="17"/>
      <c r="AP9" s="17">
        <v>0.22739951337773401</v>
      </c>
      <c r="AQ9" s="17">
        <v>0.17099618063918501</v>
      </c>
      <c r="AR9" s="17">
        <v>0.18219000362339499</v>
      </c>
    </row>
    <row r="10" spans="2:44" x14ac:dyDescent="0.5">
      <c r="B10" s="18" t="s">
        <v>106</v>
      </c>
      <c r="C10" s="17">
        <v>0.51678111353967104</v>
      </c>
      <c r="D10" s="17">
        <v>0.51640858857306604</v>
      </c>
      <c r="E10" s="17">
        <v>0.51634651158009703</v>
      </c>
      <c r="F10" s="17"/>
      <c r="G10" s="17">
        <v>0.43028357957602498</v>
      </c>
      <c r="H10" s="17">
        <v>0.459225259380451</v>
      </c>
      <c r="I10" s="17">
        <v>0.49288968998715699</v>
      </c>
      <c r="J10" s="17">
        <v>0.460529170089514</v>
      </c>
      <c r="K10" s="17">
        <v>0.60048266290791696</v>
      </c>
      <c r="L10" s="17">
        <v>0.63018243593062695</v>
      </c>
      <c r="M10" s="17"/>
      <c r="N10" s="17">
        <v>0.52681362359281803</v>
      </c>
      <c r="O10" s="17">
        <v>0.54608775573503798</v>
      </c>
      <c r="P10" s="17">
        <v>0.53163124998098199</v>
      </c>
      <c r="Q10" s="17">
        <v>0.46179950025426802</v>
      </c>
      <c r="R10" s="17"/>
      <c r="S10" s="17">
        <v>0.48222000573825402</v>
      </c>
      <c r="T10" s="17">
        <v>0.57433852465473201</v>
      </c>
      <c r="U10" s="17">
        <v>0.49924119597394701</v>
      </c>
      <c r="V10" s="17">
        <v>0.59482478538998795</v>
      </c>
      <c r="W10" s="17">
        <v>0.52045627825065699</v>
      </c>
      <c r="X10" s="17">
        <v>0.47778182976481098</v>
      </c>
      <c r="Y10" s="17">
        <v>0.53223061911638903</v>
      </c>
      <c r="Z10" s="17">
        <v>0.59940480806749696</v>
      </c>
      <c r="AA10" s="17">
        <v>0.47299191381546601</v>
      </c>
      <c r="AB10" s="17">
        <v>0.52613208508689902</v>
      </c>
      <c r="AC10" s="17">
        <v>0.47858220487583802</v>
      </c>
      <c r="AD10" s="17">
        <v>0.395098990500661</v>
      </c>
      <c r="AE10" s="17"/>
      <c r="AF10" s="17">
        <v>0.52559718135137001</v>
      </c>
      <c r="AG10" s="17">
        <v>0.56546686831689397</v>
      </c>
      <c r="AH10" s="17">
        <v>0.43811271302420302</v>
      </c>
      <c r="AI10" s="17"/>
      <c r="AJ10" s="17">
        <v>0.557663110161293</v>
      </c>
      <c r="AK10" s="17">
        <v>0.51577469639295004</v>
      </c>
      <c r="AL10" s="17">
        <v>0.58472544866326004</v>
      </c>
      <c r="AM10" s="17">
        <v>0.53672865289483995</v>
      </c>
      <c r="AN10" s="17">
        <v>0.42961349419811201</v>
      </c>
      <c r="AO10" s="17"/>
      <c r="AP10" s="17">
        <v>0.53044256277355495</v>
      </c>
      <c r="AQ10" s="17">
        <v>0.53766995563401199</v>
      </c>
      <c r="AR10" s="17">
        <v>0.54404825925375599</v>
      </c>
    </row>
    <row r="11" spans="2:44" ht="28.7" x14ac:dyDescent="0.5">
      <c r="B11" s="18" t="s">
        <v>107</v>
      </c>
      <c r="C11" s="17">
        <v>0.22885414137236501</v>
      </c>
      <c r="D11" s="17">
        <v>0.18992426735763601</v>
      </c>
      <c r="E11" s="17">
        <v>0.26779786285845603</v>
      </c>
      <c r="F11" s="17"/>
      <c r="G11" s="17">
        <v>0.27896054814613602</v>
      </c>
      <c r="H11" s="17">
        <v>0.26320246354829901</v>
      </c>
      <c r="I11" s="17">
        <v>0.227846928882874</v>
      </c>
      <c r="J11" s="17">
        <v>0.29395839144235703</v>
      </c>
      <c r="K11" s="17">
        <v>0.18772714168509999</v>
      </c>
      <c r="L11" s="17">
        <v>0.14294983633282299</v>
      </c>
      <c r="M11" s="17"/>
      <c r="N11" s="17">
        <v>0.145650998991284</v>
      </c>
      <c r="O11" s="17">
        <v>0.20510532952216301</v>
      </c>
      <c r="P11" s="17">
        <v>0.27323438458548199</v>
      </c>
      <c r="Q11" s="17">
        <v>0.30428319444273899</v>
      </c>
      <c r="R11" s="17"/>
      <c r="S11" s="17">
        <v>0.23855804581036899</v>
      </c>
      <c r="T11" s="17">
        <v>0.24097658613969899</v>
      </c>
      <c r="U11" s="17">
        <v>0.26026500944928799</v>
      </c>
      <c r="V11" s="17">
        <v>0.156067941506669</v>
      </c>
      <c r="W11" s="17">
        <v>0.18463981603330401</v>
      </c>
      <c r="X11" s="17">
        <v>0.22953037973127499</v>
      </c>
      <c r="Y11" s="17">
        <v>0.23895504298662301</v>
      </c>
      <c r="Z11" s="17">
        <v>0.20752889395993601</v>
      </c>
      <c r="AA11" s="17">
        <v>0.25137439210297402</v>
      </c>
      <c r="AB11" s="17">
        <v>0.22980733961698499</v>
      </c>
      <c r="AC11" s="17">
        <v>0.25028223680857498</v>
      </c>
      <c r="AD11" s="17">
        <v>0.247051938054898</v>
      </c>
      <c r="AE11" s="17"/>
      <c r="AF11" s="17">
        <v>0.21871428788309599</v>
      </c>
      <c r="AG11" s="17">
        <v>0.18473222738321601</v>
      </c>
      <c r="AH11" s="17">
        <v>0.30607532288113498</v>
      </c>
      <c r="AI11" s="17"/>
      <c r="AJ11" s="17">
        <v>0.18546352488423301</v>
      </c>
      <c r="AK11" s="17">
        <v>0.22946831270361201</v>
      </c>
      <c r="AL11" s="17">
        <v>0.163869274202568</v>
      </c>
      <c r="AM11" s="17">
        <v>0.18434492139329001</v>
      </c>
      <c r="AN11" s="17">
        <v>0.30606368175618798</v>
      </c>
      <c r="AO11" s="17"/>
      <c r="AP11" s="17">
        <v>0.194711580187301</v>
      </c>
      <c r="AQ11" s="17">
        <v>0.21571457319369</v>
      </c>
      <c r="AR11" s="17">
        <v>0.20683666893871</v>
      </c>
    </row>
    <row r="12" spans="2:44" x14ac:dyDescent="0.5">
      <c r="B12" s="18" t="s">
        <v>108</v>
      </c>
      <c r="C12" s="17">
        <v>4.9731750772014999E-2</v>
      </c>
      <c r="D12" s="17">
        <v>2.9385582568421401E-2</v>
      </c>
      <c r="E12" s="17">
        <v>6.8712789736528695E-2</v>
      </c>
      <c r="F12" s="17"/>
      <c r="G12" s="17">
        <v>9.5205079519236194E-2</v>
      </c>
      <c r="H12" s="17">
        <v>4.6307783613643003E-2</v>
      </c>
      <c r="I12" s="17">
        <v>6.83322480998724E-2</v>
      </c>
      <c r="J12" s="17">
        <v>4.2091926304367602E-2</v>
      </c>
      <c r="K12" s="17">
        <v>4.2911133387754999E-2</v>
      </c>
      <c r="L12" s="17">
        <v>1.7858808867828702E-2</v>
      </c>
      <c r="M12" s="17"/>
      <c r="N12" s="17">
        <v>3.0518706658782601E-2</v>
      </c>
      <c r="O12" s="17">
        <v>3.2179822009275501E-2</v>
      </c>
      <c r="P12" s="17">
        <v>6.3631661635486503E-2</v>
      </c>
      <c r="Q12" s="17">
        <v>7.6973108824759801E-2</v>
      </c>
      <c r="R12" s="17"/>
      <c r="S12" s="17">
        <v>5.8411348199336098E-2</v>
      </c>
      <c r="T12" s="17">
        <v>2.32496995330819E-2</v>
      </c>
      <c r="U12" s="17">
        <v>6.7155086625426602E-2</v>
      </c>
      <c r="V12" s="17">
        <v>3.3247256624895201E-2</v>
      </c>
      <c r="W12" s="17">
        <v>3.8016190829141497E-2</v>
      </c>
      <c r="X12" s="17">
        <v>7.1849581308379401E-2</v>
      </c>
      <c r="Y12" s="17">
        <v>5.0418245793225597E-2</v>
      </c>
      <c r="Z12" s="17">
        <v>4.8591325108682998E-2</v>
      </c>
      <c r="AA12" s="17">
        <v>8.0462729139596206E-2</v>
      </c>
      <c r="AB12" s="17">
        <v>2.2910691268353899E-2</v>
      </c>
      <c r="AC12" s="17">
        <v>2.7015040848478999E-2</v>
      </c>
      <c r="AD12" s="17">
        <v>9.3556939087747606E-2</v>
      </c>
      <c r="AE12" s="17"/>
      <c r="AF12" s="17">
        <v>4.4123021239428697E-2</v>
      </c>
      <c r="AG12" s="17">
        <v>3.2811038599606997E-2</v>
      </c>
      <c r="AH12" s="17">
        <v>7.8072332771907796E-2</v>
      </c>
      <c r="AI12" s="17"/>
      <c r="AJ12" s="17">
        <v>3.3714647853496801E-2</v>
      </c>
      <c r="AK12" s="17">
        <v>5.3124174712038001E-2</v>
      </c>
      <c r="AL12" s="17">
        <v>7.4990077890865004E-3</v>
      </c>
      <c r="AM12" s="17">
        <v>2.5980282983154301E-2</v>
      </c>
      <c r="AN12" s="17">
        <v>0.10753767808771</v>
      </c>
      <c r="AO12" s="17"/>
      <c r="AP12" s="17">
        <v>3.1957431666674398E-2</v>
      </c>
      <c r="AQ12" s="17">
        <v>4.7152344911208101E-2</v>
      </c>
      <c r="AR12" s="17">
        <v>4.61494798775684E-2</v>
      </c>
    </row>
    <row r="13" spans="2:44" x14ac:dyDescent="0.5">
      <c r="B13" s="18" t="s">
        <v>87</v>
      </c>
      <c r="C13" s="19">
        <v>2.8806066424867102E-2</v>
      </c>
      <c r="D13" s="19">
        <v>2.4835783939974598E-2</v>
      </c>
      <c r="E13" s="19">
        <v>3.2799217553491702E-2</v>
      </c>
      <c r="F13" s="19"/>
      <c r="G13" s="19">
        <v>3.03412442633312E-2</v>
      </c>
      <c r="H13" s="19">
        <v>3.7351605332954098E-2</v>
      </c>
      <c r="I13" s="19">
        <v>3.0362583780483302E-2</v>
      </c>
      <c r="J13" s="19">
        <v>4.08463165312037E-2</v>
      </c>
      <c r="K13" s="19">
        <v>2.3101448812179501E-2</v>
      </c>
      <c r="L13" s="19">
        <v>1.35830305233523E-2</v>
      </c>
      <c r="M13" s="19"/>
      <c r="N13" s="19">
        <v>1.7946117148401601E-2</v>
      </c>
      <c r="O13" s="19">
        <v>2.1773451168174401E-2</v>
      </c>
      <c r="P13" s="19">
        <v>2.7278855523986598E-2</v>
      </c>
      <c r="Q13" s="19">
        <v>4.9451062564257797E-2</v>
      </c>
      <c r="R13" s="19"/>
      <c r="S13" s="19">
        <v>3.04689922604807E-2</v>
      </c>
      <c r="T13" s="19">
        <v>2.65899951889162E-2</v>
      </c>
      <c r="U13" s="19">
        <v>2.3260687438653602E-2</v>
      </c>
      <c r="V13" s="19">
        <v>1.6107950088833201E-2</v>
      </c>
      <c r="W13" s="19">
        <v>2.6863921926542599E-2</v>
      </c>
      <c r="X13" s="19">
        <v>4.4395313784942998E-2</v>
      </c>
      <c r="Y13" s="19">
        <v>2.45702445321332E-2</v>
      </c>
      <c r="Z13" s="19">
        <v>1.25773867781572E-2</v>
      </c>
      <c r="AA13" s="19">
        <v>2.9783814832909001E-2</v>
      </c>
      <c r="AB13" s="19">
        <v>3.5341736952457597E-2</v>
      </c>
      <c r="AC13" s="19">
        <v>3.7279341211028598E-2</v>
      </c>
      <c r="AD13" s="19">
        <v>3.6797855001947398E-2</v>
      </c>
      <c r="AE13" s="19"/>
      <c r="AF13" s="19">
        <v>3.2531550515322603E-2</v>
      </c>
      <c r="AG13" s="19">
        <v>1.8170850936284899E-2</v>
      </c>
      <c r="AH13" s="19">
        <v>4.71196387418314E-2</v>
      </c>
      <c r="AI13" s="19"/>
      <c r="AJ13" s="19">
        <v>1.8798917895919601E-2</v>
      </c>
      <c r="AK13" s="19">
        <v>2.9651798929668901E-2</v>
      </c>
      <c r="AL13" s="19">
        <v>1.3562219433626699E-2</v>
      </c>
      <c r="AM13" s="19">
        <v>4.8624517536183097E-2</v>
      </c>
      <c r="AN13" s="19">
        <v>4.2150625732922498E-2</v>
      </c>
      <c r="AO13" s="19"/>
      <c r="AP13" s="19">
        <v>1.54889119947353E-2</v>
      </c>
      <c r="AQ13" s="19">
        <v>2.8466945621905E-2</v>
      </c>
      <c r="AR13" s="19">
        <v>2.0775588306571401E-2</v>
      </c>
    </row>
    <row r="14" spans="2:44" x14ac:dyDescent="0.5">
      <c r="B14" s="16"/>
    </row>
    <row r="15" spans="2:44" x14ac:dyDescent="0.5">
      <c r="B15" t="s">
        <v>76</v>
      </c>
    </row>
    <row r="16" spans="2:44" x14ac:dyDescent="0.5">
      <c r="B16" t="s">
        <v>77</v>
      </c>
    </row>
    <row r="18" spans="2:2" x14ac:dyDescent="0.5">
      <c r="B18" s="8" t="str">
        <f>HYPERLINK("#'Contents'!A1", "Return to Contents")</f>
        <v>Return to Contents</v>
      </c>
    </row>
  </sheetData>
  <mergeCells count="8">
    <mergeCell ref="AJ5:AN5"/>
    <mergeCell ref="AP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AR18"/>
  <sheetViews>
    <sheetView showGridLines="0" workbookViewId="0">
      <pane xSplit="2" topLeftCell="C1" activePane="topRight" state="frozen"/>
      <selection pane="topRight"/>
    </sheetView>
  </sheetViews>
  <sheetFormatPr defaultColWidth="10.8203125" defaultRowHeight="14.35" x14ac:dyDescent="0.5"/>
  <cols>
    <col min="2" max="2" width="25.703125" customWidth="1"/>
    <col min="3" max="5" width="10.703125" customWidth="1"/>
    <col min="6" max="6" width="2.17578125" customWidth="1"/>
    <col min="7" max="12" width="10.703125" customWidth="1"/>
    <col min="13" max="13" width="2.17578125" customWidth="1"/>
    <col min="14" max="17" width="10.703125" customWidth="1"/>
    <col min="18" max="18" width="2.17578125" customWidth="1"/>
    <col min="19" max="30" width="10.703125" customWidth="1"/>
    <col min="31" max="31" width="2.17578125" customWidth="1"/>
    <col min="32" max="34" width="10.703125" customWidth="1"/>
    <col min="35" max="35" width="2.17578125" customWidth="1"/>
    <col min="36" max="40" width="10.703125" customWidth="1"/>
    <col min="41" max="41" width="2.17578125" customWidth="1"/>
    <col min="42" max="44" width="10.703125" customWidth="1"/>
    <col min="45" max="45" width="2.17578125" customWidth="1"/>
  </cols>
  <sheetData>
    <row r="2" spans="2:44" ht="40" customHeight="1" x14ac:dyDescent="0.5">
      <c r="D2" s="30" t="s">
        <v>113</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row>
    <row r="5" spans="2:44" ht="30" customHeight="1" x14ac:dyDescent="0.5">
      <c r="B5" s="15"/>
      <c r="C5" s="15"/>
      <c r="D5" s="29" t="s">
        <v>50</v>
      </c>
      <c r="E5" s="29"/>
      <c r="F5" s="15"/>
      <c r="G5" s="29" t="s">
        <v>51</v>
      </c>
      <c r="H5" s="29"/>
      <c r="I5" s="29"/>
      <c r="J5" s="29"/>
      <c r="K5" s="29"/>
      <c r="L5" s="29"/>
      <c r="M5" s="15"/>
      <c r="N5" s="29" t="s">
        <v>52</v>
      </c>
      <c r="O5" s="29"/>
      <c r="P5" s="29"/>
      <c r="Q5" s="29"/>
      <c r="R5" s="15"/>
      <c r="S5" s="29" t="s">
        <v>53</v>
      </c>
      <c r="T5" s="29"/>
      <c r="U5" s="29"/>
      <c r="V5" s="29"/>
      <c r="W5" s="29"/>
      <c r="X5" s="29"/>
      <c r="Y5" s="29"/>
      <c r="Z5" s="29"/>
      <c r="AA5" s="29"/>
      <c r="AB5" s="29"/>
      <c r="AC5" s="29"/>
      <c r="AD5" s="29"/>
      <c r="AE5" s="15"/>
      <c r="AF5" s="29" t="s">
        <v>54</v>
      </c>
      <c r="AG5" s="29"/>
      <c r="AH5" s="29"/>
      <c r="AI5" s="15"/>
      <c r="AJ5" s="29" t="s">
        <v>55</v>
      </c>
      <c r="AK5" s="29"/>
      <c r="AL5" s="29"/>
      <c r="AM5" s="29"/>
      <c r="AN5" s="29"/>
      <c r="AO5" s="15"/>
      <c r="AP5" s="29" t="s">
        <v>56</v>
      </c>
      <c r="AQ5" s="29"/>
      <c r="AR5" s="29"/>
    </row>
    <row r="6" spans="2:44" ht="43" x14ac:dyDescent="0.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row>
    <row r="7" spans="2:44" ht="30" customHeight="1" x14ac:dyDescent="0.5">
      <c r="B7" s="10" t="s">
        <v>18</v>
      </c>
      <c r="C7" s="10">
        <v>2011</v>
      </c>
      <c r="D7" s="10">
        <v>973</v>
      </c>
      <c r="E7" s="10">
        <v>1034</v>
      </c>
      <c r="F7" s="10"/>
      <c r="G7" s="10">
        <v>293</v>
      </c>
      <c r="H7" s="10">
        <v>293</v>
      </c>
      <c r="I7" s="10">
        <v>331</v>
      </c>
      <c r="J7" s="10">
        <v>331</v>
      </c>
      <c r="K7" s="10">
        <v>305</v>
      </c>
      <c r="L7" s="10">
        <v>458</v>
      </c>
      <c r="M7" s="10"/>
      <c r="N7" s="10">
        <v>545</v>
      </c>
      <c r="O7" s="10">
        <v>548</v>
      </c>
      <c r="P7" s="10">
        <v>415</v>
      </c>
      <c r="Q7" s="10">
        <v>498</v>
      </c>
      <c r="R7" s="10"/>
      <c r="S7" s="10">
        <v>288</v>
      </c>
      <c r="T7" s="10">
        <v>268</v>
      </c>
      <c r="U7" s="10">
        <v>162</v>
      </c>
      <c r="V7" s="10">
        <v>184</v>
      </c>
      <c r="W7" s="10">
        <v>142</v>
      </c>
      <c r="X7" s="10">
        <v>193</v>
      </c>
      <c r="Y7" s="10">
        <v>161</v>
      </c>
      <c r="Z7" s="10">
        <v>83</v>
      </c>
      <c r="AA7" s="10">
        <v>227</v>
      </c>
      <c r="AB7" s="10">
        <v>144</v>
      </c>
      <c r="AC7" s="10">
        <v>107</v>
      </c>
      <c r="AD7" s="10">
        <v>52</v>
      </c>
      <c r="AE7" s="10"/>
      <c r="AF7" s="10">
        <v>728</v>
      </c>
      <c r="AG7" s="10">
        <v>785</v>
      </c>
      <c r="AH7" s="10">
        <v>299</v>
      </c>
      <c r="AI7" s="10"/>
      <c r="AJ7" s="10">
        <v>692</v>
      </c>
      <c r="AK7" s="10">
        <v>539</v>
      </c>
      <c r="AL7" s="10">
        <v>143</v>
      </c>
      <c r="AM7" s="10">
        <v>38</v>
      </c>
      <c r="AN7" s="10">
        <v>294</v>
      </c>
      <c r="AO7" s="10"/>
      <c r="AP7" s="10">
        <v>390</v>
      </c>
      <c r="AQ7" s="10">
        <v>732</v>
      </c>
      <c r="AR7" s="10">
        <v>133</v>
      </c>
    </row>
    <row r="8" spans="2:44" ht="30" customHeight="1" x14ac:dyDescent="0.5">
      <c r="B8" s="11" t="s">
        <v>19</v>
      </c>
      <c r="C8" s="11">
        <v>2011</v>
      </c>
      <c r="D8" s="11">
        <v>992</v>
      </c>
      <c r="E8" s="11">
        <v>1015</v>
      </c>
      <c r="F8" s="11"/>
      <c r="G8" s="11">
        <v>280</v>
      </c>
      <c r="H8" s="11">
        <v>341</v>
      </c>
      <c r="I8" s="11">
        <v>343</v>
      </c>
      <c r="J8" s="11">
        <v>343</v>
      </c>
      <c r="K8" s="11">
        <v>283</v>
      </c>
      <c r="L8" s="11">
        <v>420</v>
      </c>
      <c r="M8" s="11"/>
      <c r="N8" s="11">
        <v>541</v>
      </c>
      <c r="O8" s="11">
        <v>522</v>
      </c>
      <c r="P8" s="11">
        <v>441</v>
      </c>
      <c r="Q8" s="11">
        <v>502</v>
      </c>
      <c r="R8" s="11"/>
      <c r="S8" s="11">
        <v>282</v>
      </c>
      <c r="T8" s="11">
        <v>261</v>
      </c>
      <c r="U8" s="11">
        <v>161</v>
      </c>
      <c r="V8" s="11">
        <v>181</v>
      </c>
      <c r="W8" s="11">
        <v>141</v>
      </c>
      <c r="X8" s="11">
        <v>181</v>
      </c>
      <c r="Y8" s="11">
        <v>161</v>
      </c>
      <c r="Z8" s="11">
        <v>80</v>
      </c>
      <c r="AA8" s="11">
        <v>221</v>
      </c>
      <c r="AB8" s="11">
        <v>181</v>
      </c>
      <c r="AC8" s="11">
        <v>101</v>
      </c>
      <c r="AD8" s="11">
        <v>60</v>
      </c>
      <c r="AE8" s="11"/>
      <c r="AF8" s="11">
        <v>714</v>
      </c>
      <c r="AG8" s="11">
        <v>797</v>
      </c>
      <c r="AH8" s="11">
        <v>308</v>
      </c>
      <c r="AI8" s="11"/>
      <c r="AJ8" s="11">
        <v>674</v>
      </c>
      <c r="AK8" s="11">
        <v>545</v>
      </c>
      <c r="AL8" s="11">
        <v>138</v>
      </c>
      <c r="AM8" s="11">
        <v>36</v>
      </c>
      <c r="AN8" s="11">
        <v>298</v>
      </c>
      <c r="AO8" s="11"/>
      <c r="AP8" s="11">
        <v>383</v>
      </c>
      <c r="AQ8" s="11">
        <v>736</v>
      </c>
      <c r="AR8" s="11">
        <v>130</v>
      </c>
    </row>
    <row r="9" spans="2:44" ht="28.7" x14ac:dyDescent="0.5">
      <c r="B9" s="18" t="s">
        <v>105</v>
      </c>
      <c r="C9" s="17">
        <v>4.4267271434631501E-2</v>
      </c>
      <c r="D9" s="17">
        <v>5.98403355066984E-2</v>
      </c>
      <c r="E9" s="17">
        <v>2.9221776492789901E-2</v>
      </c>
      <c r="F9" s="17"/>
      <c r="G9" s="17">
        <v>5.60460241655324E-2</v>
      </c>
      <c r="H9" s="17">
        <v>5.3181060438797903E-2</v>
      </c>
      <c r="I9" s="17">
        <v>5.8105826226707701E-2</v>
      </c>
      <c r="J9" s="17">
        <v>2.7232355073389999E-2</v>
      </c>
      <c r="K9" s="17">
        <v>3.4895813992123999E-2</v>
      </c>
      <c r="L9" s="17">
        <v>3.8107563944127697E-2</v>
      </c>
      <c r="M9" s="17"/>
      <c r="N9" s="17">
        <v>8.7318729863826702E-2</v>
      </c>
      <c r="O9" s="17">
        <v>3.8081811043560503E-2</v>
      </c>
      <c r="P9" s="17">
        <v>3.2158013050366203E-2</v>
      </c>
      <c r="Q9" s="17">
        <v>1.5381794579210401E-2</v>
      </c>
      <c r="R9" s="17"/>
      <c r="S9" s="17">
        <v>6.4666371706844195E-2</v>
      </c>
      <c r="T9" s="17">
        <v>2.6723536043532701E-2</v>
      </c>
      <c r="U9" s="17">
        <v>2.3211044648832599E-2</v>
      </c>
      <c r="V9" s="17">
        <v>5.3560361957853402E-2</v>
      </c>
      <c r="W9" s="17">
        <v>3.0098295975380399E-2</v>
      </c>
      <c r="X9" s="17">
        <v>6.4521138330340205E-2</v>
      </c>
      <c r="Y9" s="17">
        <v>2.35946885013762E-2</v>
      </c>
      <c r="Z9" s="17">
        <v>4.67744172904914E-2</v>
      </c>
      <c r="AA9" s="17">
        <v>5.0528252613973999E-2</v>
      </c>
      <c r="AB9" s="17">
        <v>4.1852406838511297E-2</v>
      </c>
      <c r="AC9" s="17">
        <v>5.8443140107012001E-2</v>
      </c>
      <c r="AD9" s="17">
        <v>3.79268622311787E-2</v>
      </c>
      <c r="AE9" s="17"/>
      <c r="AF9" s="17">
        <v>4.3836606763517298E-2</v>
      </c>
      <c r="AG9" s="17">
        <v>4.2834822676630101E-2</v>
      </c>
      <c r="AH9" s="17">
        <v>4.9660896715860998E-2</v>
      </c>
      <c r="AI9" s="17"/>
      <c r="AJ9" s="17">
        <v>4.1853088796947199E-2</v>
      </c>
      <c r="AK9" s="17">
        <v>4.61765577864744E-2</v>
      </c>
      <c r="AL9" s="17">
        <v>6.8300961562304502E-2</v>
      </c>
      <c r="AM9" s="17">
        <v>9.9233603889640795E-2</v>
      </c>
      <c r="AN9" s="17">
        <v>3.9104178359279901E-2</v>
      </c>
      <c r="AO9" s="17"/>
      <c r="AP9" s="17">
        <v>4.43571380349327E-2</v>
      </c>
      <c r="AQ9" s="17">
        <v>5.03770903319712E-2</v>
      </c>
      <c r="AR9" s="17">
        <v>4.3472385924371901E-2</v>
      </c>
    </row>
    <row r="10" spans="2:44" x14ac:dyDescent="0.5">
      <c r="B10" s="18" t="s">
        <v>106</v>
      </c>
      <c r="C10" s="17">
        <v>0.16406552161746499</v>
      </c>
      <c r="D10" s="17">
        <v>0.210741821280024</v>
      </c>
      <c r="E10" s="17">
        <v>0.119093672447841</v>
      </c>
      <c r="F10" s="17"/>
      <c r="G10" s="17">
        <v>0.13241832006550999</v>
      </c>
      <c r="H10" s="17">
        <v>0.215169172234254</v>
      </c>
      <c r="I10" s="17">
        <v>0.15491096055614101</v>
      </c>
      <c r="J10" s="17">
        <v>0.15230193505818601</v>
      </c>
      <c r="K10" s="17">
        <v>0.13894656585861101</v>
      </c>
      <c r="L10" s="17">
        <v>0.17766953514433101</v>
      </c>
      <c r="M10" s="17"/>
      <c r="N10" s="17">
        <v>0.23211056866344401</v>
      </c>
      <c r="O10" s="17">
        <v>0.17060273056075201</v>
      </c>
      <c r="P10" s="17">
        <v>0.13827750156239699</v>
      </c>
      <c r="Q10" s="17">
        <v>0.104501127575893</v>
      </c>
      <c r="R10" s="17"/>
      <c r="S10" s="17">
        <v>0.22308978825374101</v>
      </c>
      <c r="T10" s="17">
        <v>0.188953383480054</v>
      </c>
      <c r="U10" s="17">
        <v>0.12863960922151799</v>
      </c>
      <c r="V10" s="17">
        <v>0.187978231286591</v>
      </c>
      <c r="W10" s="17">
        <v>0.15111115784479601</v>
      </c>
      <c r="X10" s="17">
        <v>0.13194321249288599</v>
      </c>
      <c r="Y10" s="17">
        <v>0.117338788081704</v>
      </c>
      <c r="Z10" s="17">
        <v>0.110826881343213</v>
      </c>
      <c r="AA10" s="17">
        <v>0.17810208722901399</v>
      </c>
      <c r="AB10" s="17">
        <v>0.14278995679779899</v>
      </c>
      <c r="AC10" s="17">
        <v>0.14351388011704599</v>
      </c>
      <c r="AD10" s="17">
        <v>0.17230163509690299</v>
      </c>
      <c r="AE10" s="17"/>
      <c r="AF10" s="17">
        <v>0.16588048947436901</v>
      </c>
      <c r="AG10" s="17">
        <v>0.19246807518421799</v>
      </c>
      <c r="AH10" s="17">
        <v>0.12415884620328201</v>
      </c>
      <c r="AI10" s="17"/>
      <c r="AJ10" s="17">
        <v>0.194840841392459</v>
      </c>
      <c r="AK10" s="17">
        <v>0.191376446770365</v>
      </c>
      <c r="AL10" s="17">
        <v>0.202420950621053</v>
      </c>
      <c r="AM10" s="17">
        <v>0.157621202054954</v>
      </c>
      <c r="AN10" s="17">
        <v>8.5300692455669597E-2</v>
      </c>
      <c r="AO10" s="17"/>
      <c r="AP10" s="17">
        <v>0.23696060318891399</v>
      </c>
      <c r="AQ10" s="17">
        <v>0.181040170692994</v>
      </c>
      <c r="AR10" s="17">
        <v>0.193260718157999</v>
      </c>
    </row>
    <row r="11" spans="2:44" ht="28.7" x14ac:dyDescent="0.5">
      <c r="B11" s="18" t="s">
        <v>107</v>
      </c>
      <c r="C11" s="17">
        <v>0.43966430483690799</v>
      </c>
      <c r="D11" s="17">
        <v>0.45717383073923001</v>
      </c>
      <c r="E11" s="17">
        <v>0.42129798997281498</v>
      </c>
      <c r="F11" s="17"/>
      <c r="G11" s="17">
        <v>0.39978933427839503</v>
      </c>
      <c r="H11" s="17">
        <v>0.39253109283468901</v>
      </c>
      <c r="I11" s="17">
        <v>0.41850518313441998</v>
      </c>
      <c r="J11" s="17">
        <v>0.420438188188062</v>
      </c>
      <c r="K11" s="17">
        <v>0.48406471247569099</v>
      </c>
      <c r="L11" s="17">
        <v>0.50756402333015105</v>
      </c>
      <c r="M11" s="17"/>
      <c r="N11" s="17">
        <v>0.45148784100309602</v>
      </c>
      <c r="O11" s="17">
        <v>0.471605899310229</v>
      </c>
      <c r="P11" s="17">
        <v>0.43685815455230198</v>
      </c>
      <c r="Q11" s="17">
        <v>0.39832727255841399</v>
      </c>
      <c r="R11" s="17"/>
      <c r="S11" s="17">
        <v>0.44546827560156899</v>
      </c>
      <c r="T11" s="17">
        <v>0.44417444399011902</v>
      </c>
      <c r="U11" s="17">
        <v>0.42104667580697003</v>
      </c>
      <c r="V11" s="17">
        <v>0.40909254495596598</v>
      </c>
      <c r="W11" s="17">
        <v>0.494704733583124</v>
      </c>
      <c r="X11" s="17">
        <v>0.40277931394655803</v>
      </c>
      <c r="Y11" s="17">
        <v>0.481920267962686</v>
      </c>
      <c r="Z11" s="17">
        <v>0.45383887574791199</v>
      </c>
      <c r="AA11" s="17">
        <v>0.41113792022145401</v>
      </c>
      <c r="AB11" s="17">
        <v>0.47414623061227101</v>
      </c>
      <c r="AC11" s="17">
        <v>0.40728762758815901</v>
      </c>
      <c r="AD11" s="17">
        <v>0.440170078904078</v>
      </c>
      <c r="AE11" s="17"/>
      <c r="AF11" s="17">
        <v>0.43434506683730201</v>
      </c>
      <c r="AG11" s="17">
        <v>0.47316668460595002</v>
      </c>
      <c r="AH11" s="17">
        <v>0.40829871591335598</v>
      </c>
      <c r="AI11" s="17"/>
      <c r="AJ11" s="17">
        <v>0.46270456350216599</v>
      </c>
      <c r="AK11" s="17">
        <v>0.44876103109792398</v>
      </c>
      <c r="AL11" s="17">
        <v>0.39141651664376798</v>
      </c>
      <c r="AM11" s="17">
        <v>0.44002627024844698</v>
      </c>
      <c r="AN11" s="17">
        <v>0.42450026703865501</v>
      </c>
      <c r="AO11" s="17"/>
      <c r="AP11" s="17">
        <v>0.44356049446744999</v>
      </c>
      <c r="AQ11" s="17">
        <v>0.43606581673825101</v>
      </c>
      <c r="AR11" s="17">
        <v>0.435101189849599</v>
      </c>
    </row>
    <row r="12" spans="2:44" x14ac:dyDescent="0.5">
      <c r="B12" s="18" t="s">
        <v>108</v>
      </c>
      <c r="C12" s="17">
        <v>0.29105966943875</v>
      </c>
      <c r="D12" s="17">
        <v>0.21683970697931901</v>
      </c>
      <c r="E12" s="17">
        <v>0.363791025003597</v>
      </c>
      <c r="F12" s="17"/>
      <c r="G12" s="17">
        <v>0.35198016305341501</v>
      </c>
      <c r="H12" s="17">
        <v>0.27793288578046998</v>
      </c>
      <c r="I12" s="17">
        <v>0.29774499589134301</v>
      </c>
      <c r="J12" s="17">
        <v>0.32578121822224698</v>
      </c>
      <c r="K12" s="17">
        <v>0.29559924189167902</v>
      </c>
      <c r="L12" s="17">
        <v>0.22424812840505501</v>
      </c>
      <c r="M12" s="17"/>
      <c r="N12" s="17">
        <v>0.180522296681879</v>
      </c>
      <c r="O12" s="17">
        <v>0.26696105405771398</v>
      </c>
      <c r="P12" s="17">
        <v>0.33599948135889202</v>
      </c>
      <c r="Q12" s="17">
        <v>0.39465208486558301</v>
      </c>
      <c r="R12" s="17"/>
      <c r="S12" s="17">
        <v>0.201532968722893</v>
      </c>
      <c r="T12" s="17">
        <v>0.29991625840465203</v>
      </c>
      <c r="U12" s="17">
        <v>0.35726412403119601</v>
      </c>
      <c r="V12" s="17">
        <v>0.27930023291584299</v>
      </c>
      <c r="W12" s="17">
        <v>0.28239920107236899</v>
      </c>
      <c r="X12" s="17">
        <v>0.331069569771832</v>
      </c>
      <c r="Y12" s="17">
        <v>0.30925433064344499</v>
      </c>
      <c r="Z12" s="17">
        <v>0.34191997312873001</v>
      </c>
      <c r="AA12" s="17">
        <v>0.29771099089262798</v>
      </c>
      <c r="AB12" s="17">
        <v>0.27830579550560097</v>
      </c>
      <c r="AC12" s="17">
        <v>0.33554175199680703</v>
      </c>
      <c r="AD12" s="17">
        <v>0.25294005882297099</v>
      </c>
      <c r="AE12" s="17"/>
      <c r="AF12" s="17">
        <v>0.30285802869943002</v>
      </c>
      <c r="AG12" s="17">
        <v>0.23507210025507</v>
      </c>
      <c r="AH12" s="17">
        <v>0.32655487221893398</v>
      </c>
      <c r="AI12" s="17"/>
      <c r="AJ12" s="17">
        <v>0.25593657789978802</v>
      </c>
      <c r="AK12" s="17">
        <v>0.26381285792175502</v>
      </c>
      <c r="AL12" s="17">
        <v>0.265178192030534</v>
      </c>
      <c r="AM12" s="17">
        <v>0.25312630611127601</v>
      </c>
      <c r="AN12" s="17">
        <v>0.35879286189103399</v>
      </c>
      <c r="AO12" s="17"/>
      <c r="AP12" s="17">
        <v>0.23375437884000499</v>
      </c>
      <c r="AQ12" s="17">
        <v>0.27271428844163897</v>
      </c>
      <c r="AR12" s="17">
        <v>0.275143951860708</v>
      </c>
    </row>
    <row r="13" spans="2:44" x14ac:dyDescent="0.5">
      <c r="B13" s="18" t="s">
        <v>87</v>
      </c>
      <c r="C13" s="19">
        <v>6.09432326722451E-2</v>
      </c>
      <c r="D13" s="19">
        <v>5.5404305494728703E-2</v>
      </c>
      <c r="E13" s="19">
        <v>6.6595536082956999E-2</v>
      </c>
      <c r="F13" s="19"/>
      <c r="G13" s="19">
        <v>5.9766158437146999E-2</v>
      </c>
      <c r="H13" s="19">
        <v>6.1185788711789098E-2</v>
      </c>
      <c r="I13" s="19">
        <v>7.07330341913886E-2</v>
      </c>
      <c r="J13" s="19">
        <v>7.4246303458115601E-2</v>
      </c>
      <c r="K13" s="19">
        <v>4.6493665781895302E-2</v>
      </c>
      <c r="L13" s="19">
        <v>5.2410749176335203E-2</v>
      </c>
      <c r="M13" s="19"/>
      <c r="N13" s="19">
        <v>4.8560563787754397E-2</v>
      </c>
      <c r="O13" s="19">
        <v>5.2748505027744599E-2</v>
      </c>
      <c r="P13" s="19">
        <v>5.6706849476042702E-2</v>
      </c>
      <c r="Q13" s="19">
        <v>8.7137720420900705E-2</v>
      </c>
      <c r="R13" s="19"/>
      <c r="S13" s="19">
        <v>6.5242595714952306E-2</v>
      </c>
      <c r="T13" s="19">
        <v>4.0232378081641797E-2</v>
      </c>
      <c r="U13" s="19">
        <v>6.98385462914837E-2</v>
      </c>
      <c r="V13" s="19">
        <v>7.0068628883746806E-2</v>
      </c>
      <c r="W13" s="19">
        <v>4.16866115243303E-2</v>
      </c>
      <c r="X13" s="19">
        <v>6.9686765458384606E-2</v>
      </c>
      <c r="Y13" s="19">
        <v>6.7891924810789303E-2</v>
      </c>
      <c r="Z13" s="19">
        <v>4.6639852489653098E-2</v>
      </c>
      <c r="AA13" s="19">
        <v>6.2520749042929896E-2</v>
      </c>
      <c r="AB13" s="19">
        <v>6.2905610245816798E-2</v>
      </c>
      <c r="AC13" s="19">
        <v>5.5213600190976E-2</v>
      </c>
      <c r="AD13" s="19">
        <v>9.6661364944869502E-2</v>
      </c>
      <c r="AE13" s="19"/>
      <c r="AF13" s="19">
        <v>5.3079808225381601E-2</v>
      </c>
      <c r="AG13" s="19">
        <v>5.6458317278132199E-2</v>
      </c>
      <c r="AH13" s="19">
        <v>9.1326668948566697E-2</v>
      </c>
      <c r="AI13" s="19"/>
      <c r="AJ13" s="19">
        <v>4.46649284086394E-2</v>
      </c>
      <c r="AK13" s="19">
        <v>4.9873106423480799E-2</v>
      </c>
      <c r="AL13" s="19">
        <v>7.2683379142340104E-2</v>
      </c>
      <c r="AM13" s="19">
        <v>4.9992617695682501E-2</v>
      </c>
      <c r="AN13" s="19">
        <v>9.2302000255361893E-2</v>
      </c>
      <c r="AO13" s="19"/>
      <c r="AP13" s="19">
        <v>4.1367385468698802E-2</v>
      </c>
      <c r="AQ13" s="19">
        <v>5.98026337951445E-2</v>
      </c>
      <c r="AR13" s="19">
        <v>5.3021754207322198E-2</v>
      </c>
    </row>
    <row r="14" spans="2:44" x14ac:dyDescent="0.5">
      <c r="B14" s="16"/>
    </row>
    <row r="15" spans="2:44" x14ac:dyDescent="0.5">
      <c r="B15" t="s">
        <v>76</v>
      </c>
    </row>
    <row r="16" spans="2:44" x14ac:dyDescent="0.5">
      <c r="B16" t="s">
        <v>77</v>
      </c>
    </row>
    <row r="18" spans="2:2" x14ac:dyDescent="0.5">
      <c r="B18" s="8" t="str">
        <f>HYPERLINK("#'Contents'!A1", "Return to Contents")</f>
        <v>Return to Contents</v>
      </c>
    </row>
  </sheetData>
  <mergeCells count="8">
    <mergeCell ref="AJ5:AN5"/>
    <mergeCell ref="AP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2:AR18"/>
  <sheetViews>
    <sheetView showGridLines="0" workbookViewId="0">
      <pane xSplit="2" topLeftCell="C1" activePane="topRight" state="frozen"/>
      <selection pane="topRight"/>
    </sheetView>
  </sheetViews>
  <sheetFormatPr defaultColWidth="10.8203125" defaultRowHeight="14.35" x14ac:dyDescent="0.5"/>
  <cols>
    <col min="2" max="2" width="25.703125" customWidth="1"/>
    <col min="3" max="5" width="10.703125" customWidth="1"/>
    <col min="6" max="6" width="2.17578125" customWidth="1"/>
    <col min="7" max="12" width="10.703125" customWidth="1"/>
    <col min="13" max="13" width="2.17578125" customWidth="1"/>
    <col min="14" max="17" width="10.703125" customWidth="1"/>
    <col min="18" max="18" width="2.17578125" customWidth="1"/>
    <col min="19" max="30" width="10.703125" customWidth="1"/>
    <col min="31" max="31" width="2.17578125" customWidth="1"/>
    <col min="32" max="34" width="10.703125" customWidth="1"/>
    <col min="35" max="35" width="2.17578125" customWidth="1"/>
    <col min="36" max="40" width="10.703125" customWidth="1"/>
    <col min="41" max="41" width="2.17578125" customWidth="1"/>
    <col min="42" max="44" width="10.703125" customWidth="1"/>
    <col min="45" max="45" width="2.17578125" customWidth="1"/>
  </cols>
  <sheetData>
    <row r="2" spans="2:44" ht="40" customHeight="1" x14ac:dyDescent="0.5">
      <c r="D2" s="30" t="s">
        <v>114</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row>
    <row r="5" spans="2:44" ht="30" customHeight="1" x14ac:dyDescent="0.5">
      <c r="B5" s="15"/>
      <c r="C5" s="15"/>
      <c r="D5" s="29" t="s">
        <v>50</v>
      </c>
      <c r="E5" s="29"/>
      <c r="F5" s="15"/>
      <c r="G5" s="29" t="s">
        <v>51</v>
      </c>
      <c r="H5" s="29"/>
      <c r="I5" s="29"/>
      <c r="J5" s="29"/>
      <c r="K5" s="29"/>
      <c r="L5" s="29"/>
      <c r="M5" s="15"/>
      <c r="N5" s="29" t="s">
        <v>52</v>
      </c>
      <c r="O5" s="29"/>
      <c r="P5" s="29"/>
      <c r="Q5" s="29"/>
      <c r="R5" s="15"/>
      <c r="S5" s="29" t="s">
        <v>53</v>
      </c>
      <c r="T5" s="29"/>
      <c r="U5" s="29"/>
      <c r="V5" s="29"/>
      <c r="W5" s="29"/>
      <c r="X5" s="29"/>
      <c r="Y5" s="29"/>
      <c r="Z5" s="29"/>
      <c r="AA5" s="29"/>
      <c r="AB5" s="29"/>
      <c r="AC5" s="29"/>
      <c r="AD5" s="29"/>
      <c r="AE5" s="15"/>
      <c r="AF5" s="29" t="s">
        <v>54</v>
      </c>
      <c r="AG5" s="29"/>
      <c r="AH5" s="29"/>
      <c r="AI5" s="15"/>
      <c r="AJ5" s="29" t="s">
        <v>55</v>
      </c>
      <c r="AK5" s="29"/>
      <c r="AL5" s="29"/>
      <c r="AM5" s="29"/>
      <c r="AN5" s="29"/>
      <c r="AO5" s="15"/>
      <c r="AP5" s="29" t="s">
        <v>56</v>
      </c>
      <c r="AQ5" s="29"/>
      <c r="AR5" s="29"/>
    </row>
    <row r="6" spans="2:44" ht="43" x14ac:dyDescent="0.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row>
    <row r="7" spans="2:44" ht="30" customHeight="1" x14ac:dyDescent="0.5">
      <c r="B7" s="10" t="s">
        <v>18</v>
      </c>
      <c r="C7" s="10">
        <v>2011</v>
      </c>
      <c r="D7" s="10">
        <v>973</v>
      </c>
      <c r="E7" s="10">
        <v>1034</v>
      </c>
      <c r="F7" s="10"/>
      <c r="G7" s="10">
        <v>293</v>
      </c>
      <c r="H7" s="10">
        <v>293</v>
      </c>
      <c r="I7" s="10">
        <v>331</v>
      </c>
      <c r="J7" s="10">
        <v>331</v>
      </c>
      <c r="K7" s="10">
        <v>305</v>
      </c>
      <c r="L7" s="10">
        <v>458</v>
      </c>
      <c r="M7" s="10"/>
      <c r="N7" s="10">
        <v>545</v>
      </c>
      <c r="O7" s="10">
        <v>548</v>
      </c>
      <c r="P7" s="10">
        <v>415</v>
      </c>
      <c r="Q7" s="10">
        <v>498</v>
      </c>
      <c r="R7" s="10"/>
      <c r="S7" s="10">
        <v>288</v>
      </c>
      <c r="T7" s="10">
        <v>268</v>
      </c>
      <c r="U7" s="10">
        <v>162</v>
      </c>
      <c r="V7" s="10">
        <v>184</v>
      </c>
      <c r="W7" s="10">
        <v>142</v>
      </c>
      <c r="X7" s="10">
        <v>193</v>
      </c>
      <c r="Y7" s="10">
        <v>161</v>
      </c>
      <c r="Z7" s="10">
        <v>83</v>
      </c>
      <c r="AA7" s="10">
        <v>227</v>
      </c>
      <c r="AB7" s="10">
        <v>144</v>
      </c>
      <c r="AC7" s="10">
        <v>107</v>
      </c>
      <c r="AD7" s="10">
        <v>52</v>
      </c>
      <c r="AE7" s="10"/>
      <c r="AF7" s="10">
        <v>728</v>
      </c>
      <c r="AG7" s="10">
        <v>785</v>
      </c>
      <c r="AH7" s="10">
        <v>299</v>
      </c>
      <c r="AI7" s="10"/>
      <c r="AJ7" s="10">
        <v>692</v>
      </c>
      <c r="AK7" s="10">
        <v>539</v>
      </c>
      <c r="AL7" s="10">
        <v>143</v>
      </c>
      <c r="AM7" s="10">
        <v>38</v>
      </c>
      <c r="AN7" s="10">
        <v>294</v>
      </c>
      <c r="AO7" s="10"/>
      <c r="AP7" s="10">
        <v>390</v>
      </c>
      <c r="AQ7" s="10">
        <v>732</v>
      </c>
      <c r="AR7" s="10">
        <v>133</v>
      </c>
    </row>
    <row r="8" spans="2:44" ht="30" customHeight="1" x14ac:dyDescent="0.5">
      <c r="B8" s="11" t="s">
        <v>19</v>
      </c>
      <c r="C8" s="11">
        <v>2011</v>
      </c>
      <c r="D8" s="11">
        <v>992</v>
      </c>
      <c r="E8" s="11">
        <v>1015</v>
      </c>
      <c r="F8" s="11"/>
      <c r="G8" s="11">
        <v>280</v>
      </c>
      <c r="H8" s="11">
        <v>341</v>
      </c>
      <c r="I8" s="11">
        <v>343</v>
      </c>
      <c r="J8" s="11">
        <v>343</v>
      </c>
      <c r="K8" s="11">
        <v>283</v>
      </c>
      <c r="L8" s="11">
        <v>420</v>
      </c>
      <c r="M8" s="11"/>
      <c r="N8" s="11">
        <v>541</v>
      </c>
      <c r="O8" s="11">
        <v>522</v>
      </c>
      <c r="P8" s="11">
        <v>441</v>
      </c>
      <c r="Q8" s="11">
        <v>502</v>
      </c>
      <c r="R8" s="11"/>
      <c r="S8" s="11">
        <v>282</v>
      </c>
      <c r="T8" s="11">
        <v>261</v>
      </c>
      <c r="U8" s="11">
        <v>161</v>
      </c>
      <c r="V8" s="11">
        <v>181</v>
      </c>
      <c r="W8" s="11">
        <v>141</v>
      </c>
      <c r="X8" s="11">
        <v>181</v>
      </c>
      <c r="Y8" s="11">
        <v>161</v>
      </c>
      <c r="Z8" s="11">
        <v>80</v>
      </c>
      <c r="AA8" s="11">
        <v>221</v>
      </c>
      <c r="AB8" s="11">
        <v>181</v>
      </c>
      <c r="AC8" s="11">
        <v>101</v>
      </c>
      <c r="AD8" s="11">
        <v>60</v>
      </c>
      <c r="AE8" s="11"/>
      <c r="AF8" s="11">
        <v>714</v>
      </c>
      <c r="AG8" s="11">
        <v>797</v>
      </c>
      <c r="AH8" s="11">
        <v>308</v>
      </c>
      <c r="AI8" s="11"/>
      <c r="AJ8" s="11">
        <v>674</v>
      </c>
      <c r="AK8" s="11">
        <v>545</v>
      </c>
      <c r="AL8" s="11">
        <v>138</v>
      </c>
      <c r="AM8" s="11">
        <v>36</v>
      </c>
      <c r="AN8" s="11">
        <v>298</v>
      </c>
      <c r="AO8" s="11"/>
      <c r="AP8" s="11">
        <v>383</v>
      </c>
      <c r="AQ8" s="11">
        <v>736</v>
      </c>
      <c r="AR8" s="11">
        <v>130</v>
      </c>
    </row>
    <row r="9" spans="2:44" ht="28.7" x14ac:dyDescent="0.5">
      <c r="B9" s="18" t="s">
        <v>105</v>
      </c>
      <c r="C9" s="17">
        <v>0.11254935787140501</v>
      </c>
      <c r="D9" s="17">
        <v>0.16095063351034999</v>
      </c>
      <c r="E9" s="17">
        <v>6.5689509636949195E-2</v>
      </c>
      <c r="F9" s="17"/>
      <c r="G9" s="17">
        <v>0.14263297768879399</v>
      </c>
      <c r="H9" s="17">
        <v>0.16535733668226499</v>
      </c>
      <c r="I9" s="17">
        <v>0.10841343653662899</v>
      </c>
      <c r="J9" s="17">
        <v>9.1354316630096993E-2</v>
      </c>
      <c r="K9" s="17">
        <v>7.4998035903644095E-2</v>
      </c>
      <c r="L9" s="17">
        <v>9.5626398958229802E-2</v>
      </c>
      <c r="M9" s="17"/>
      <c r="N9" s="17">
        <v>0.209112410257282</v>
      </c>
      <c r="O9" s="17">
        <v>9.6072333697837006E-2</v>
      </c>
      <c r="P9" s="17">
        <v>7.8552624523172895E-2</v>
      </c>
      <c r="Q9" s="17">
        <v>5.6604540090070703E-2</v>
      </c>
      <c r="R9" s="17"/>
      <c r="S9" s="17">
        <v>0.16263322013721301</v>
      </c>
      <c r="T9" s="17">
        <v>9.3829903391228195E-2</v>
      </c>
      <c r="U9" s="17">
        <v>7.81869142834868E-2</v>
      </c>
      <c r="V9" s="17">
        <v>0.122553227666617</v>
      </c>
      <c r="W9" s="17">
        <v>0.12625469155573801</v>
      </c>
      <c r="X9" s="17">
        <v>0.10656349115571</v>
      </c>
      <c r="Y9" s="17">
        <v>7.0961669123402099E-2</v>
      </c>
      <c r="Z9" s="17">
        <v>9.9627853754102394E-2</v>
      </c>
      <c r="AA9" s="17">
        <v>0.12674142458599699</v>
      </c>
      <c r="AB9" s="17">
        <v>9.6978089498651596E-2</v>
      </c>
      <c r="AC9" s="17">
        <v>9.6256464269626099E-2</v>
      </c>
      <c r="AD9" s="17">
        <v>0.15762026523617301</v>
      </c>
      <c r="AE9" s="17"/>
      <c r="AF9" s="17">
        <v>0.119897567461239</v>
      </c>
      <c r="AG9" s="17">
        <v>0.110357963926667</v>
      </c>
      <c r="AH9" s="17">
        <v>8.8897152197962306E-2</v>
      </c>
      <c r="AI9" s="17"/>
      <c r="AJ9" s="17">
        <v>0.13301583301533501</v>
      </c>
      <c r="AK9" s="17">
        <v>0.12412574657261601</v>
      </c>
      <c r="AL9" s="17">
        <v>0.14814771935547799</v>
      </c>
      <c r="AM9" s="17">
        <v>7.6556012999183007E-2</v>
      </c>
      <c r="AN9" s="17">
        <v>4.7312904255527699E-2</v>
      </c>
      <c r="AO9" s="17"/>
      <c r="AP9" s="17">
        <v>0.14112491093551799</v>
      </c>
      <c r="AQ9" s="17">
        <v>0.115379240672565</v>
      </c>
      <c r="AR9" s="17">
        <v>8.7301017445032006E-2</v>
      </c>
    </row>
    <row r="10" spans="2:44" x14ac:dyDescent="0.5">
      <c r="B10" s="18" t="s">
        <v>106</v>
      </c>
      <c r="C10" s="17">
        <v>0.446537945164665</v>
      </c>
      <c r="D10" s="17">
        <v>0.47926515844219802</v>
      </c>
      <c r="E10" s="17">
        <v>0.41347988709963102</v>
      </c>
      <c r="F10" s="17"/>
      <c r="G10" s="17">
        <v>0.40023932035273002</v>
      </c>
      <c r="H10" s="17">
        <v>0.45093468038818502</v>
      </c>
      <c r="I10" s="17">
        <v>0.46603075424113299</v>
      </c>
      <c r="J10" s="17">
        <v>0.41851626115148699</v>
      </c>
      <c r="K10" s="17">
        <v>0.43623316277992702</v>
      </c>
      <c r="L10" s="17">
        <v>0.48772709421106603</v>
      </c>
      <c r="M10" s="17"/>
      <c r="N10" s="17">
        <v>0.47545444481608501</v>
      </c>
      <c r="O10" s="17">
        <v>0.49911752446714602</v>
      </c>
      <c r="P10" s="17">
        <v>0.44491488656942901</v>
      </c>
      <c r="Q10" s="17">
        <v>0.360625069657731</v>
      </c>
      <c r="R10" s="17"/>
      <c r="S10" s="17">
        <v>0.44129863291532001</v>
      </c>
      <c r="T10" s="17">
        <v>0.48281954388691001</v>
      </c>
      <c r="U10" s="17">
        <v>0.45388443589823102</v>
      </c>
      <c r="V10" s="17">
        <v>0.443482079720601</v>
      </c>
      <c r="W10" s="17">
        <v>0.42550820088130598</v>
      </c>
      <c r="X10" s="17">
        <v>0.43083201228460499</v>
      </c>
      <c r="Y10" s="17">
        <v>0.39088283050901501</v>
      </c>
      <c r="Z10" s="17">
        <v>0.46720807236152201</v>
      </c>
      <c r="AA10" s="17">
        <v>0.43783227921069301</v>
      </c>
      <c r="AB10" s="17">
        <v>0.48210907680614401</v>
      </c>
      <c r="AC10" s="17">
        <v>0.48397904145424703</v>
      </c>
      <c r="AD10" s="17">
        <v>0.38317219736352798</v>
      </c>
      <c r="AE10" s="17"/>
      <c r="AF10" s="17">
        <v>0.41034307680592602</v>
      </c>
      <c r="AG10" s="17">
        <v>0.49985620288944699</v>
      </c>
      <c r="AH10" s="17">
        <v>0.444455307543629</v>
      </c>
      <c r="AI10" s="17"/>
      <c r="AJ10" s="17">
        <v>0.44581737862896698</v>
      </c>
      <c r="AK10" s="17">
        <v>0.47952855337417299</v>
      </c>
      <c r="AL10" s="17">
        <v>0.487246895165308</v>
      </c>
      <c r="AM10" s="17">
        <v>0.453807626628564</v>
      </c>
      <c r="AN10" s="17">
        <v>0.41774879593771602</v>
      </c>
      <c r="AO10" s="17"/>
      <c r="AP10" s="17">
        <v>0.48069098114187703</v>
      </c>
      <c r="AQ10" s="17">
        <v>0.49798074052881502</v>
      </c>
      <c r="AR10" s="17">
        <v>0.46458431674046502</v>
      </c>
    </row>
    <row r="11" spans="2:44" ht="28.7" x14ac:dyDescent="0.5">
      <c r="B11" s="18" t="s">
        <v>107</v>
      </c>
      <c r="C11" s="17">
        <v>0.32430940795752</v>
      </c>
      <c r="D11" s="17">
        <v>0.28246777031557202</v>
      </c>
      <c r="E11" s="17">
        <v>0.36647342472844202</v>
      </c>
      <c r="F11" s="17"/>
      <c r="G11" s="17">
        <v>0.31390211734747597</v>
      </c>
      <c r="H11" s="17">
        <v>0.28334550872618403</v>
      </c>
      <c r="I11" s="17">
        <v>0.28939638619154301</v>
      </c>
      <c r="J11" s="17">
        <v>0.35193341450348498</v>
      </c>
      <c r="K11" s="17">
        <v>0.36333278536651997</v>
      </c>
      <c r="L11" s="17">
        <v>0.344159481800553</v>
      </c>
      <c r="M11" s="17"/>
      <c r="N11" s="17">
        <v>0.235413372413495</v>
      </c>
      <c r="O11" s="17">
        <v>0.31252249807807198</v>
      </c>
      <c r="P11" s="17">
        <v>0.36276916011363303</v>
      </c>
      <c r="Q11" s="17">
        <v>0.399861817578262</v>
      </c>
      <c r="R11" s="17"/>
      <c r="S11" s="17">
        <v>0.29745301252933298</v>
      </c>
      <c r="T11" s="17">
        <v>0.309977947478562</v>
      </c>
      <c r="U11" s="17">
        <v>0.332534637536535</v>
      </c>
      <c r="V11" s="17">
        <v>0.333209528231867</v>
      </c>
      <c r="W11" s="17">
        <v>0.35540781252775699</v>
      </c>
      <c r="X11" s="17">
        <v>0.31531810963947299</v>
      </c>
      <c r="Y11" s="17">
        <v>0.41619946365353799</v>
      </c>
      <c r="Z11" s="17">
        <v>0.31013495845917</v>
      </c>
      <c r="AA11" s="17">
        <v>0.32322294594742301</v>
      </c>
      <c r="AB11" s="17">
        <v>0.29403834352657199</v>
      </c>
      <c r="AC11" s="17">
        <v>0.27621950579978999</v>
      </c>
      <c r="AD11" s="17">
        <v>0.36645798192298001</v>
      </c>
      <c r="AE11" s="17"/>
      <c r="AF11" s="17">
        <v>0.34732271815118798</v>
      </c>
      <c r="AG11" s="17">
        <v>0.31397751816296299</v>
      </c>
      <c r="AH11" s="17">
        <v>0.29658967477966203</v>
      </c>
      <c r="AI11" s="17"/>
      <c r="AJ11" s="17">
        <v>0.32337337174219</v>
      </c>
      <c r="AK11" s="17">
        <v>0.29409794017836999</v>
      </c>
      <c r="AL11" s="17">
        <v>0.294289334666678</v>
      </c>
      <c r="AM11" s="17">
        <v>0.42235159579888398</v>
      </c>
      <c r="AN11" s="17">
        <v>0.34866941214054897</v>
      </c>
      <c r="AO11" s="17"/>
      <c r="AP11" s="17">
        <v>0.28296595698640697</v>
      </c>
      <c r="AQ11" s="17">
        <v>0.30616867894754701</v>
      </c>
      <c r="AR11" s="17">
        <v>0.36398120547527701</v>
      </c>
    </row>
    <row r="12" spans="2:44" x14ac:dyDescent="0.5">
      <c r="B12" s="18" t="s">
        <v>108</v>
      </c>
      <c r="C12" s="17">
        <v>8.4444322159235502E-2</v>
      </c>
      <c r="D12" s="17">
        <v>5.0624648319591799E-2</v>
      </c>
      <c r="E12" s="17">
        <v>0.116729013100423</v>
      </c>
      <c r="F12" s="17"/>
      <c r="G12" s="17">
        <v>0.12899388472301701</v>
      </c>
      <c r="H12" s="17">
        <v>6.5370637987699695E-2</v>
      </c>
      <c r="I12" s="17">
        <v>9.3817118074228004E-2</v>
      </c>
      <c r="J12" s="17">
        <v>8.7379233973658196E-2</v>
      </c>
      <c r="K12" s="17">
        <v>8.8711355217383797E-2</v>
      </c>
      <c r="L12" s="17">
        <v>5.7322305067541102E-2</v>
      </c>
      <c r="M12" s="17"/>
      <c r="N12" s="17">
        <v>5.6886851882230999E-2</v>
      </c>
      <c r="O12" s="17">
        <v>6.7322542948915196E-2</v>
      </c>
      <c r="P12" s="17">
        <v>9.1726238825553794E-2</v>
      </c>
      <c r="Q12" s="17">
        <v>0.124329622533349</v>
      </c>
      <c r="R12" s="17"/>
      <c r="S12" s="17">
        <v>6.4445109198725495E-2</v>
      </c>
      <c r="T12" s="17">
        <v>8.3080001252591004E-2</v>
      </c>
      <c r="U12" s="17">
        <v>9.0186274911007003E-2</v>
      </c>
      <c r="V12" s="17">
        <v>7.5150363769142706E-2</v>
      </c>
      <c r="W12" s="17">
        <v>7.8733598500639199E-2</v>
      </c>
      <c r="X12" s="17">
        <v>0.100602078989335</v>
      </c>
      <c r="Y12" s="17">
        <v>9.04777007381002E-2</v>
      </c>
      <c r="Z12" s="17">
        <v>0.109699826887927</v>
      </c>
      <c r="AA12" s="17">
        <v>9.3824952209506193E-2</v>
      </c>
      <c r="AB12" s="17">
        <v>8.4502787639876897E-2</v>
      </c>
      <c r="AC12" s="17">
        <v>0.107136721068159</v>
      </c>
      <c r="AD12" s="17">
        <v>3.87927759726025E-2</v>
      </c>
      <c r="AE12" s="17"/>
      <c r="AF12" s="17">
        <v>8.46513702765221E-2</v>
      </c>
      <c r="AG12" s="17">
        <v>5.6553159240747303E-2</v>
      </c>
      <c r="AH12" s="17">
        <v>0.106945917289888</v>
      </c>
      <c r="AI12" s="17"/>
      <c r="AJ12" s="17">
        <v>7.6478593667101802E-2</v>
      </c>
      <c r="AK12" s="17">
        <v>7.4750866870368096E-2</v>
      </c>
      <c r="AL12" s="17">
        <v>4.27365277213647E-2</v>
      </c>
      <c r="AM12" s="17">
        <v>0</v>
      </c>
      <c r="AN12" s="17">
        <v>0.12052308077787099</v>
      </c>
      <c r="AO12" s="17"/>
      <c r="AP12" s="17">
        <v>7.4281218997183707E-2</v>
      </c>
      <c r="AQ12" s="17">
        <v>5.61585701230813E-2</v>
      </c>
      <c r="AR12" s="17">
        <v>5.5274277241367298E-2</v>
      </c>
    </row>
    <row r="13" spans="2:44" x14ac:dyDescent="0.5">
      <c r="B13" s="18" t="s">
        <v>87</v>
      </c>
      <c r="C13" s="19">
        <v>3.2158966847174703E-2</v>
      </c>
      <c r="D13" s="19">
        <v>2.6691789412288499E-2</v>
      </c>
      <c r="E13" s="19">
        <v>3.7628165434555098E-2</v>
      </c>
      <c r="F13" s="19"/>
      <c r="G13" s="19">
        <v>1.42316998879819E-2</v>
      </c>
      <c r="H13" s="19">
        <v>3.4991836215666997E-2</v>
      </c>
      <c r="I13" s="19">
        <v>4.2342304956467701E-2</v>
      </c>
      <c r="J13" s="19">
        <v>5.0816773741273302E-2</v>
      </c>
      <c r="K13" s="19">
        <v>3.6724660732525602E-2</v>
      </c>
      <c r="L13" s="19">
        <v>1.51647199626097E-2</v>
      </c>
      <c r="M13" s="19"/>
      <c r="N13" s="19">
        <v>2.3132920630906401E-2</v>
      </c>
      <c r="O13" s="19">
        <v>2.4965100808030001E-2</v>
      </c>
      <c r="P13" s="19">
        <v>2.2037089968211201E-2</v>
      </c>
      <c r="Q13" s="19">
        <v>5.8578950140588101E-2</v>
      </c>
      <c r="R13" s="19"/>
      <c r="S13" s="19">
        <v>3.4170025219408699E-2</v>
      </c>
      <c r="T13" s="19">
        <v>3.0292603990709301E-2</v>
      </c>
      <c r="U13" s="19">
        <v>4.5207737370740603E-2</v>
      </c>
      <c r="V13" s="19">
        <v>2.5604800611772401E-2</v>
      </c>
      <c r="W13" s="19">
        <v>1.40956965345597E-2</v>
      </c>
      <c r="X13" s="19">
        <v>4.6684307930876703E-2</v>
      </c>
      <c r="Y13" s="19">
        <v>3.1478335975944301E-2</v>
      </c>
      <c r="Z13" s="19">
        <v>1.3329288537278E-2</v>
      </c>
      <c r="AA13" s="19">
        <v>1.8378398046381299E-2</v>
      </c>
      <c r="AB13" s="19">
        <v>4.2371702528755502E-2</v>
      </c>
      <c r="AC13" s="19">
        <v>3.6408267408177999E-2</v>
      </c>
      <c r="AD13" s="19">
        <v>5.3956779504716799E-2</v>
      </c>
      <c r="AE13" s="19"/>
      <c r="AF13" s="19">
        <v>3.7785267305125401E-2</v>
      </c>
      <c r="AG13" s="19">
        <v>1.92551557801755E-2</v>
      </c>
      <c r="AH13" s="19">
        <v>6.3111948188858499E-2</v>
      </c>
      <c r="AI13" s="19"/>
      <c r="AJ13" s="19">
        <v>2.1314822946406999E-2</v>
      </c>
      <c r="AK13" s="19">
        <v>2.7496893004472101E-2</v>
      </c>
      <c r="AL13" s="19">
        <v>2.7579523091171902E-2</v>
      </c>
      <c r="AM13" s="19">
        <v>4.7284764573369498E-2</v>
      </c>
      <c r="AN13" s="19">
        <v>6.5745806888336894E-2</v>
      </c>
      <c r="AO13" s="19"/>
      <c r="AP13" s="19">
        <v>2.09369319390139E-2</v>
      </c>
      <c r="AQ13" s="19">
        <v>2.43127697279924E-2</v>
      </c>
      <c r="AR13" s="19">
        <v>2.8859183097858301E-2</v>
      </c>
    </row>
    <row r="14" spans="2:44" x14ac:dyDescent="0.5">
      <c r="B14" s="16"/>
    </row>
    <row r="15" spans="2:44" x14ac:dyDescent="0.5">
      <c r="B15" t="s">
        <v>76</v>
      </c>
    </row>
    <row r="16" spans="2:44" x14ac:dyDescent="0.5">
      <c r="B16" t="s">
        <v>77</v>
      </c>
    </row>
    <row r="18" spans="2:2" x14ac:dyDescent="0.5">
      <c r="B18" s="8" t="str">
        <f>HYPERLINK("#'Contents'!A1", "Return to Contents")</f>
        <v>Return to Contents</v>
      </c>
    </row>
  </sheetData>
  <mergeCells count="8">
    <mergeCell ref="AJ5:AN5"/>
    <mergeCell ref="AP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2:AR18"/>
  <sheetViews>
    <sheetView showGridLines="0" workbookViewId="0">
      <pane xSplit="2" topLeftCell="C1" activePane="topRight" state="frozen"/>
      <selection pane="topRight"/>
    </sheetView>
  </sheetViews>
  <sheetFormatPr defaultColWidth="10.8203125" defaultRowHeight="14.35" x14ac:dyDescent="0.5"/>
  <cols>
    <col min="2" max="2" width="25.703125" customWidth="1"/>
    <col min="3" max="5" width="10.703125" customWidth="1"/>
    <col min="6" max="6" width="2.17578125" customWidth="1"/>
    <col min="7" max="12" width="10.703125" customWidth="1"/>
    <col min="13" max="13" width="2.17578125" customWidth="1"/>
    <col min="14" max="17" width="10.703125" customWidth="1"/>
    <col min="18" max="18" width="2.17578125" customWidth="1"/>
    <col min="19" max="30" width="10.703125" customWidth="1"/>
    <col min="31" max="31" width="2.17578125" customWidth="1"/>
    <col min="32" max="34" width="10.703125" customWidth="1"/>
    <col min="35" max="35" width="2.17578125" customWidth="1"/>
    <col min="36" max="40" width="10.703125" customWidth="1"/>
    <col min="41" max="41" width="2.17578125" customWidth="1"/>
    <col min="42" max="44" width="10.703125" customWidth="1"/>
    <col min="45" max="45" width="2.17578125" customWidth="1"/>
  </cols>
  <sheetData>
    <row r="2" spans="2:44" ht="40" customHeight="1" x14ac:dyDescent="0.5">
      <c r="D2" s="30" t="s">
        <v>115</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row>
    <row r="5" spans="2:44" ht="30" customHeight="1" x14ac:dyDescent="0.5">
      <c r="B5" s="15"/>
      <c r="C5" s="15"/>
      <c r="D5" s="29" t="s">
        <v>50</v>
      </c>
      <c r="E5" s="29"/>
      <c r="F5" s="15"/>
      <c r="G5" s="29" t="s">
        <v>51</v>
      </c>
      <c r="H5" s="29"/>
      <c r="I5" s="29"/>
      <c r="J5" s="29"/>
      <c r="K5" s="29"/>
      <c r="L5" s="29"/>
      <c r="M5" s="15"/>
      <c r="N5" s="29" t="s">
        <v>52</v>
      </c>
      <c r="O5" s="29"/>
      <c r="P5" s="29"/>
      <c r="Q5" s="29"/>
      <c r="R5" s="15"/>
      <c r="S5" s="29" t="s">
        <v>53</v>
      </c>
      <c r="T5" s="29"/>
      <c r="U5" s="29"/>
      <c r="V5" s="29"/>
      <c r="W5" s="29"/>
      <c r="X5" s="29"/>
      <c r="Y5" s="29"/>
      <c r="Z5" s="29"/>
      <c r="AA5" s="29"/>
      <c r="AB5" s="29"/>
      <c r="AC5" s="29"/>
      <c r="AD5" s="29"/>
      <c r="AE5" s="15"/>
      <c r="AF5" s="29" t="s">
        <v>54</v>
      </c>
      <c r="AG5" s="29"/>
      <c r="AH5" s="29"/>
      <c r="AI5" s="15"/>
      <c r="AJ5" s="29" t="s">
        <v>55</v>
      </c>
      <c r="AK5" s="29"/>
      <c r="AL5" s="29"/>
      <c r="AM5" s="29"/>
      <c r="AN5" s="29"/>
      <c r="AO5" s="15"/>
      <c r="AP5" s="29" t="s">
        <v>56</v>
      </c>
      <c r="AQ5" s="29"/>
      <c r="AR5" s="29"/>
    </row>
    <row r="6" spans="2:44" ht="43" x14ac:dyDescent="0.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row>
    <row r="7" spans="2:44" ht="30" customHeight="1" x14ac:dyDescent="0.5">
      <c r="B7" s="10" t="s">
        <v>18</v>
      </c>
      <c r="C7" s="10">
        <v>2011</v>
      </c>
      <c r="D7" s="10">
        <v>973</v>
      </c>
      <c r="E7" s="10">
        <v>1034</v>
      </c>
      <c r="F7" s="10"/>
      <c r="G7" s="10">
        <v>293</v>
      </c>
      <c r="H7" s="10">
        <v>293</v>
      </c>
      <c r="I7" s="10">
        <v>331</v>
      </c>
      <c r="J7" s="10">
        <v>331</v>
      </c>
      <c r="K7" s="10">
        <v>305</v>
      </c>
      <c r="L7" s="10">
        <v>458</v>
      </c>
      <c r="M7" s="10"/>
      <c r="N7" s="10">
        <v>545</v>
      </c>
      <c r="O7" s="10">
        <v>548</v>
      </c>
      <c r="P7" s="10">
        <v>415</v>
      </c>
      <c r="Q7" s="10">
        <v>498</v>
      </c>
      <c r="R7" s="10"/>
      <c r="S7" s="10">
        <v>288</v>
      </c>
      <c r="T7" s="10">
        <v>268</v>
      </c>
      <c r="U7" s="10">
        <v>162</v>
      </c>
      <c r="V7" s="10">
        <v>184</v>
      </c>
      <c r="W7" s="10">
        <v>142</v>
      </c>
      <c r="X7" s="10">
        <v>193</v>
      </c>
      <c r="Y7" s="10">
        <v>161</v>
      </c>
      <c r="Z7" s="10">
        <v>83</v>
      </c>
      <c r="AA7" s="10">
        <v>227</v>
      </c>
      <c r="AB7" s="10">
        <v>144</v>
      </c>
      <c r="AC7" s="10">
        <v>107</v>
      </c>
      <c r="AD7" s="10">
        <v>52</v>
      </c>
      <c r="AE7" s="10"/>
      <c r="AF7" s="10">
        <v>728</v>
      </c>
      <c r="AG7" s="10">
        <v>785</v>
      </c>
      <c r="AH7" s="10">
        <v>299</v>
      </c>
      <c r="AI7" s="10"/>
      <c r="AJ7" s="10">
        <v>692</v>
      </c>
      <c r="AK7" s="10">
        <v>539</v>
      </c>
      <c r="AL7" s="10">
        <v>143</v>
      </c>
      <c r="AM7" s="10">
        <v>38</v>
      </c>
      <c r="AN7" s="10">
        <v>294</v>
      </c>
      <c r="AO7" s="10"/>
      <c r="AP7" s="10">
        <v>390</v>
      </c>
      <c r="AQ7" s="10">
        <v>732</v>
      </c>
      <c r="AR7" s="10">
        <v>133</v>
      </c>
    </row>
    <row r="8" spans="2:44" ht="30" customHeight="1" x14ac:dyDescent="0.5">
      <c r="B8" s="11" t="s">
        <v>19</v>
      </c>
      <c r="C8" s="11">
        <v>2011</v>
      </c>
      <c r="D8" s="11">
        <v>992</v>
      </c>
      <c r="E8" s="11">
        <v>1015</v>
      </c>
      <c r="F8" s="11"/>
      <c r="G8" s="11">
        <v>280</v>
      </c>
      <c r="H8" s="11">
        <v>341</v>
      </c>
      <c r="I8" s="11">
        <v>343</v>
      </c>
      <c r="J8" s="11">
        <v>343</v>
      </c>
      <c r="K8" s="11">
        <v>283</v>
      </c>
      <c r="L8" s="11">
        <v>420</v>
      </c>
      <c r="M8" s="11"/>
      <c r="N8" s="11">
        <v>541</v>
      </c>
      <c r="O8" s="11">
        <v>522</v>
      </c>
      <c r="P8" s="11">
        <v>441</v>
      </c>
      <c r="Q8" s="11">
        <v>502</v>
      </c>
      <c r="R8" s="11"/>
      <c r="S8" s="11">
        <v>282</v>
      </c>
      <c r="T8" s="11">
        <v>261</v>
      </c>
      <c r="U8" s="11">
        <v>161</v>
      </c>
      <c r="V8" s="11">
        <v>181</v>
      </c>
      <c r="W8" s="11">
        <v>141</v>
      </c>
      <c r="X8" s="11">
        <v>181</v>
      </c>
      <c r="Y8" s="11">
        <v>161</v>
      </c>
      <c r="Z8" s="11">
        <v>80</v>
      </c>
      <c r="AA8" s="11">
        <v>221</v>
      </c>
      <c r="AB8" s="11">
        <v>181</v>
      </c>
      <c r="AC8" s="11">
        <v>101</v>
      </c>
      <c r="AD8" s="11">
        <v>60</v>
      </c>
      <c r="AE8" s="11"/>
      <c r="AF8" s="11">
        <v>714</v>
      </c>
      <c r="AG8" s="11">
        <v>797</v>
      </c>
      <c r="AH8" s="11">
        <v>308</v>
      </c>
      <c r="AI8" s="11"/>
      <c r="AJ8" s="11">
        <v>674</v>
      </c>
      <c r="AK8" s="11">
        <v>545</v>
      </c>
      <c r="AL8" s="11">
        <v>138</v>
      </c>
      <c r="AM8" s="11">
        <v>36</v>
      </c>
      <c r="AN8" s="11">
        <v>298</v>
      </c>
      <c r="AO8" s="11"/>
      <c r="AP8" s="11">
        <v>383</v>
      </c>
      <c r="AQ8" s="11">
        <v>736</v>
      </c>
      <c r="AR8" s="11">
        <v>130</v>
      </c>
    </row>
    <row r="9" spans="2:44" ht="28.7" x14ac:dyDescent="0.5">
      <c r="B9" s="18" t="s">
        <v>105</v>
      </c>
      <c r="C9" s="17">
        <v>0.19000867574071101</v>
      </c>
      <c r="D9" s="17">
        <v>0.264965105964655</v>
      </c>
      <c r="E9" s="17">
        <v>0.11750103445879399</v>
      </c>
      <c r="F9" s="17"/>
      <c r="G9" s="17">
        <v>0.18189488439030699</v>
      </c>
      <c r="H9" s="17">
        <v>0.198870048409131</v>
      </c>
      <c r="I9" s="17">
        <v>0.19160497383052399</v>
      </c>
      <c r="J9" s="17">
        <v>0.13554892216432701</v>
      </c>
      <c r="K9" s="17">
        <v>0.19158375117822801</v>
      </c>
      <c r="L9" s="17">
        <v>0.23033377286783399</v>
      </c>
      <c r="M9" s="17"/>
      <c r="N9" s="17">
        <v>0.28703211767148801</v>
      </c>
      <c r="O9" s="17">
        <v>0.21726351479865999</v>
      </c>
      <c r="P9" s="17">
        <v>0.143255276220943</v>
      </c>
      <c r="Q9" s="17">
        <v>0.100071593059677</v>
      </c>
      <c r="R9" s="17"/>
      <c r="S9" s="17">
        <v>0.25283115077645901</v>
      </c>
      <c r="T9" s="17">
        <v>0.181944935169919</v>
      </c>
      <c r="U9" s="17">
        <v>0.149914954263344</v>
      </c>
      <c r="V9" s="17">
        <v>0.192892852243257</v>
      </c>
      <c r="W9" s="17">
        <v>0.191823745711314</v>
      </c>
      <c r="X9" s="17">
        <v>0.18374587691519201</v>
      </c>
      <c r="Y9" s="17">
        <v>0.186171869981541</v>
      </c>
      <c r="Z9" s="17">
        <v>0.128553645090104</v>
      </c>
      <c r="AA9" s="17">
        <v>0.19720078464740401</v>
      </c>
      <c r="AB9" s="17">
        <v>0.15361729249880801</v>
      </c>
      <c r="AC9" s="17">
        <v>0.18209296043814299</v>
      </c>
      <c r="AD9" s="17">
        <v>0.23236426235231999</v>
      </c>
      <c r="AE9" s="17"/>
      <c r="AF9" s="17">
        <v>0.18855192454716599</v>
      </c>
      <c r="AG9" s="17">
        <v>0.221389692301525</v>
      </c>
      <c r="AH9" s="17">
        <v>0.13643233583789</v>
      </c>
      <c r="AI9" s="17"/>
      <c r="AJ9" s="17">
        <v>0.22533959773385401</v>
      </c>
      <c r="AK9" s="17">
        <v>0.16947023214309401</v>
      </c>
      <c r="AL9" s="17">
        <v>0.31759814693932997</v>
      </c>
      <c r="AM9" s="17">
        <v>0.214302079433078</v>
      </c>
      <c r="AN9" s="17">
        <v>0.12268192850625</v>
      </c>
      <c r="AO9" s="17"/>
      <c r="AP9" s="17">
        <v>0.24499571372811799</v>
      </c>
      <c r="AQ9" s="17">
        <v>0.18528415333036399</v>
      </c>
      <c r="AR9" s="17">
        <v>0.20751491914574299</v>
      </c>
    </row>
    <row r="10" spans="2:44" x14ac:dyDescent="0.5">
      <c r="B10" s="18" t="s">
        <v>106</v>
      </c>
      <c r="C10" s="17">
        <v>0.49926058543736901</v>
      </c>
      <c r="D10" s="17">
        <v>0.50931423629805395</v>
      </c>
      <c r="E10" s="17">
        <v>0.48856791096794799</v>
      </c>
      <c r="F10" s="17"/>
      <c r="G10" s="17">
        <v>0.39963503447693499</v>
      </c>
      <c r="H10" s="17">
        <v>0.437749144667405</v>
      </c>
      <c r="I10" s="17">
        <v>0.45118747902842898</v>
      </c>
      <c r="J10" s="17">
        <v>0.52172976811557004</v>
      </c>
      <c r="K10" s="17">
        <v>0.57732191645571096</v>
      </c>
      <c r="L10" s="17">
        <v>0.58388092598230801</v>
      </c>
      <c r="M10" s="17"/>
      <c r="N10" s="17">
        <v>0.51168764308248604</v>
      </c>
      <c r="O10" s="17">
        <v>0.527621379436642</v>
      </c>
      <c r="P10" s="17">
        <v>0.49532106738652398</v>
      </c>
      <c r="Q10" s="17">
        <v>0.45707579730290698</v>
      </c>
      <c r="R10" s="17"/>
      <c r="S10" s="17">
        <v>0.48869031046546002</v>
      </c>
      <c r="T10" s="17">
        <v>0.53426716875492397</v>
      </c>
      <c r="U10" s="17">
        <v>0.50107386914316498</v>
      </c>
      <c r="V10" s="17">
        <v>0.53531181475815204</v>
      </c>
      <c r="W10" s="17">
        <v>0.51809425517901397</v>
      </c>
      <c r="X10" s="17">
        <v>0.45771781892043101</v>
      </c>
      <c r="Y10" s="17">
        <v>0.49315542192501299</v>
      </c>
      <c r="Z10" s="17">
        <v>0.58926960415428897</v>
      </c>
      <c r="AA10" s="17">
        <v>0.45287751932699599</v>
      </c>
      <c r="AB10" s="17">
        <v>0.47032708482103402</v>
      </c>
      <c r="AC10" s="17">
        <v>0.554131642793248</v>
      </c>
      <c r="AD10" s="17">
        <v>0.42615650907851499</v>
      </c>
      <c r="AE10" s="17"/>
      <c r="AF10" s="17">
        <v>0.530386552921429</v>
      </c>
      <c r="AG10" s="17">
        <v>0.51830438326332395</v>
      </c>
      <c r="AH10" s="17">
        <v>0.42555766765160002</v>
      </c>
      <c r="AI10" s="17"/>
      <c r="AJ10" s="17">
        <v>0.54434946046698296</v>
      </c>
      <c r="AK10" s="17">
        <v>0.50548351017383797</v>
      </c>
      <c r="AL10" s="17">
        <v>0.46928287770108101</v>
      </c>
      <c r="AM10" s="17">
        <v>0.47499686307385403</v>
      </c>
      <c r="AN10" s="17">
        <v>0.436160153903562</v>
      </c>
      <c r="AO10" s="17"/>
      <c r="AP10" s="17">
        <v>0.52979444605647497</v>
      </c>
      <c r="AQ10" s="17">
        <v>0.51257567550910299</v>
      </c>
      <c r="AR10" s="17">
        <v>0.48573681259401602</v>
      </c>
    </row>
    <row r="11" spans="2:44" ht="28.7" x14ac:dyDescent="0.5">
      <c r="B11" s="18" t="s">
        <v>107</v>
      </c>
      <c r="C11" s="17">
        <v>0.22440869204387601</v>
      </c>
      <c r="D11" s="17">
        <v>0.171591467467475</v>
      </c>
      <c r="E11" s="17">
        <v>0.27580871621418801</v>
      </c>
      <c r="F11" s="17"/>
      <c r="G11" s="17">
        <v>0.31954788282202901</v>
      </c>
      <c r="H11" s="17">
        <v>0.28043193556359097</v>
      </c>
      <c r="I11" s="17">
        <v>0.236385749049178</v>
      </c>
      <c r="J11" s="17">
        <v>0.23969052433534499</v>
      </c>
      <c r="K11" s="17">
        <v>0.165104563130307</v>
      </c>
      <c r="L11" s="17">
        <v>0.13324000740980699</v>
      </c>
      <c r="M11" s="17"/>
      <c r="N11" s="17">
        <v>0.156169586798626</v>
      </c>
      <c r="O11" s="17">
        <v>0.19267445076954501</v>
      </c>
      <c r="P11" s="17">
        <v>0.27389202067438501</v>
      </c>
      <c r="Q11" s="17">
        <v>0.28748747051902801</v>
      </c>
      <c r="R11" s="17"/>
      <c r="S11" s="17">
        <v>0.189617314568571</v>
      </c>
      <c r="T11" s="17">
        <v>0.20382884659683401</v>
      </c>
      <c r="U11" s="17">
        <v>0.23022171616739501</v>
      </c>
      <c r="V11" s="17">
        <v>0.18048885308236401</v>
      </c>
      <c r="W11" s="17">
        <v>0.22828717398481799</v>
      </c>
      <c r="X11" s="17">
        <v>0.26272664789966599</v>
      </c>
      <c r="Y11" s="17">
        <v>0.23939678515465199</v>
      </c>
      <c r="Z11" s="17">
        <v>0.19909744642587601</v>
      </c>
      <c r="AA11" s="17">
        <v>0.269334676679861</v>
      </c>
      <c r="AB11" s="17">
        <v>0.277041577955429</v>
      </c>
      <c r="AC11" s="17">
        <v>0.198003935272593</v>
      </c>
      <c r="AD11" s="17">
        <v>0.183265335788829</v>
      </c>
      <c r="AE11" s="17"/>
      <c r="AF11" s="17">
        <v>0.18798322507002799</v>
      </c>
      <c r="AG11" s="17">
        <v>0.194030661171359</v>
      </c>
      <c r="AH11" s="17">
        <v>0.32728589329670799</v>
      </c>
      <c r="AI11" s="17"/>
      <c r="AJ11" s="17">
        <v>0.17394243577864801</v>
      </c>
      <c r="AK11" s="17">
        <v>0.23454887290486101</v>
      </c>
      <c r="AL11" s="17">
        <v>0.163206232165057</v>
      </c>
      <c r="AM11" s="17">
        <v>0.17758653571139399</v>
      </c>
      <c r="AN11" s="17">
        <v>0.29860984925586798</v>
      </c>
      <c r="AO11" s="17"/>
      <c r="AP11" s="17">
        <v>0.18686229832481099</v>
      </c>
      <c r="AQ11" s="17">
        <v>0.218439081234437</v>
      </c>
      <c r="AR11" s="17">
        <v>0.23058812282905</v>
      </c>
    </row>
    <row r="12" spans="2:44" x14ac:dyDescent="0.5">
      <c r="B12" s="18" t="s">
        <v>108</v>
      </c>
      <c r="C12" s="17">
        <v>5.8460537835722901E-2</v>
      </c>
      <c r="D12" s="17">
        <v>3.1451594446340603E-2</v>
      </c>
      <c r="E12" s="17">
        <v>8.5085328131814297E-2</v>
      </c>
      <c r="F12" s="17"/>
      <c r="G12" s="17">
        <v>8.85021571084737E-2</v>
      </c>
      <c r="H12" s="17">
        <v>5.5296077235048202E-2</v>
      </c>
      <c r="I12" s="17">
        <v>8.3875016447067893E-2</v>
      </c>
      <c r="J12" s="17">
        <v>5.9370700675943203E-2</v>
      </c>
      <c r="K12" s="17">
        <v>3.6325380749862302E-2</v>
      </c>
      <c r="L12" s="17">
        <v>3.4435644836031502E-2</v>
      </c>
      <c r="M12" s="17"/>
      <c r="N12" s="17">
        <v>3.06978219395815E-2</v>
      </c>
      <c r="O12" s="17">
        <v>4.9185828193064302E-2</v>
      </c>
      <c r="P12" s="17">
        <v>5.40009919816987E-2</v>
      </c>
      <c r="Q12" s="17">
        <v>0.10252426322234399</v>
      </c>
      <c r="R12" s="17"/>
      <c r="S12" s="17">
        <v>4.6064127641380702E-2</v>
      </c>
      <c r="T12" s="17">
        <v>5.7383820377894003E-2</v>
      </c>
      <c r="U12" s="17">
        <v>8.5016471894590606E-2</v>
      </c>
      <c r="V12" s="17">
        <v>4.2187443462958003E-2</v>
      </c>
      <c r="W12" s="17">
        <v>4.2111305655250002E-2</v>
      </c>
      <c r="X12" s="17">
        <v>6.1414502445224603E-2</v>
      </c>
      <c r="Y12" s="17">
        <v>6.19666482548158E-2</v>
      </c>
      <c r="Z12" s="17">
        <v>6.9750015792453005E-2</v>
      </c>
      <c r="AA12" s="17">
        <v>6.3561301458129896E-2</v>
      </c>
      <c r="AB12" s="17">
        <v>7.0177974414428093E-2</v>
      </c>
      <c r="AC12" s="17">
        <v>2.7960329250805799E-2</v>
      </c>
      <c r="AD12" s="17">
        <v>0.10146590213908099</v>
      </c>
      <c r="AE12" s="17"/>
      <c r="AF12" s="17">
        <v>6.06718026782515E-2</v>
      </c>
      <c r="AG12" s="17">
        <v>4.7079357342793803E-2</v>
      </c>
      <c r="AH12" s="17">
        <v>5.6604635234998799E-2</v>
      </c>
      <c r="AI12" s="17"/>
      <c r="AJ12" s="17">
        <v>3.53549103926755E-2</v>
      </c>
      <c r="AK12" s="17">
        <v>6.7673806687209195E-2</v>
      </c>
      <c r="AL12" s="17">
        <v>2.96118303238516E-2</v>
      </c>
      <c r="AM12" s="17">
        <v>8.5829757208304602E-2</v>
      </c>
      <c r="AN12" s="17">
        <v>8.42713622270507E-2</v>
      </c>
      <c r="AO12" s="17"/>
      <c r="AP12" s="17">
        <v>2.5831169603593499E-2</v>
      </c>
      <c r="AQ12" s="17">
        <v>5.7938587886883899E-2</v>
      </c>
      <c r="AR12" s="17">
        <v>6.1755136704467702E-2</v>
      </c>
    </row>
    <row r="13" spans="2:44" x14ac:dyDescent="0.5">
      <c r="B13" s="18" t="s">
        <v>87</v>
      </c>
      <c r="C13" s="19">
        <v>2.7861508942321402E-2</v>
      </c>
      <c r="D13" s="19">
        <v>2.2677595823476199E-2</v>
      </c>
      <c r="E13" s="19">
        <v>3.3037010227255498E-2</v>
      </c>
      <c r="F13" s="19"/>
      <c r="G13" s="19">
        <v>1.0420041202254701E-2</v>
      </c>
      <c r="H13" s="19">
        <v>2.7652794124824898E-2</v>
      </c>
      <c r="I13" s="19">
        <v>3.6946781644801703E-2</v>
      </c>
      <c r="J13" s="19">
        <v>4.3660084708814599E-2</v>
      </c>
      <c r="K13" s="19">
        <v>2.9664388485891899E-2</v>
      </c>
      <c r="L13" s="19">
        <v>1.8109648904019501E-2</v>
      </c>
      <c r="M13" s="19"/>
      <c r="N13" s="19">
        <v>1.44128305078175E-2</v>
      </c>
      <c r="O13" s="19">
        <v>1.3254826802089101E-2</v>
      </c>
      <c r="P13" s="19">
        <v>3.3530643736449102E-2</v>
      </c>
      <c r="Q13" s="19">
        <v>5.28408758960449E-2</v>
      </c>
      <c r="R13" s="19"/>
      <c r="S13" s="19">
        <v>2.2797096548129302E-2</v>
      </c>
      <c r="T13" s="19">
        <v>2.25752291004283E-2</v>
      </c>
      <c r="U13" s="19">
        <v>3.37729885315044E-2</v>
      </c>
      <c r="V13" s="19">
        <v>4.9119036453268997E-2</v>
      </c>
      <c r="W13" s="19">
        <v>1.9683519469603401E-2</v>
      </c>
      <c r="X13" s="19">
        <v>3.43951538194869E-2</v>
      </c>
      <c r="Y13" s="19">
        <v>1.9309274683978399E-2</v>
      </c>
      <c r="Z13" s="19">
        <v>1.3329288537278E-2</v>
      </c>
      <c r="AA13" s="19">
        <v>1.7025717887609499E-2</v>
      </c>
      <c r="AB13" s="19">
        <v>2.88360703103001E-2</v>
      </c>
      <c r="AC13" s="19">
        <v>3.7811132245210002E-2</v>
      </c>
      <c r="AD13" s="19">
        <v>5.6747990641255602E-2</v>
      </c>
      <c r="AE13" s="19"/>
      <c r="AF13" s="19">
        <v>3.2406494783125801E-2</v>
      </c>
      <c r="AG13" s="19">
        <v>1.9195905920997399E-2</v>
      </c>
      <c r="AH13" s="19">
        <v>5.4119467978803099E-2</v>
      </c>
      <c r="AI13" s="19"/>
      <c r="AJ13" s="19">
        <v>2.1013595627840002E-2</v>
      </c>
      <c r="AK13" s="19">
        <v>2.2823578090997498E-2</v>
      </c>
      <c r="AL13" s="19">
        <v>2.0300912870680698E-2</v>
      </c>
      <c r="AM13" s="19">
        <v>4.7284764573369498E-2</v>
      </c>
      <c r="AN13" s="19">
        <v>5.8276706107269198E-2</v>
      </c>
      <c r="AO13" s="19"/>
      <c r="AP13" s="19">
        <v>1.2516372287002199E-2</v>
      </c>
      <c r="AQ13" s="19">
        <v>2.5762502039212602E-2</v>
      </c>
      <c r="AR13" s="19">
        <v>1.4405008726723499E-2</v>
      </c>
    </row>
    <row r="14" spans="2:44" x14ac:dyDescent="0.5">
      <c r="B14" s="16"/>
    </row>
    <row r="15" spans="2:44" x14ac:dyDescent="0.5">
      <c r="B15" t="s">
        <v>76</v>
      </c>
    </row>
    <row r="16" spans="2:44" x14ac:dyDescent="0.5">
      <c r="B16" t="s">
        <v>77</v>
      </c>
    </row>
    <row r="18" spans="2:2" x14ac:dyDescent="0.5">
      <c r="B18" s="8" t="str">
        <f>HYPERLINK("#'Contents'!A1", "Return to Contents")</f>
        <v>Return to Contents</v>
      </c>
    </row>
  </sheetData>
  <mergeCells count="8">
    <mergeCell ref="AJ5:AN5"/>
    <mergeCell ref="AP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2:AR36"/>
  <sheetViews>
    <sheetView showGridLines="0" workbookViewId="0">
      <pane xSplit="2" topLeftCell="C1" activePane="topRight" state="frozen"/>
      <selection pane="topRight"/>
    </sheetView>
  </sheetViews>
  <sheetFormatPr defaultColWidth="10.8203125" defaultRowHeight="14.35" x14ac:dyDescent="0.5"/>
  <cols>
    <col min="2" max="2" width="25.703125" customWidth="1"/>
    <col min="3" max="5" width="10.703125" customWidth="1"/>
    <col min="6" max="6" width="2.17578125" customWidth="1"/>
    <col min="7" max="12" width="10.703125" customWidth="1"/>
    <col min="13" max="13" width="2.17578125" customWidth="1"/>
    <col min="14" max="17" width="10.703125" customWidth="1"/>
    <col min="18" max="18" width="2.17578125" customWidth="1"/>
    <col min="19" max="30" width="10.703125" customWidth="1"/>
    <col min="31" max="31" width="2.17578125" customWidth="1"/>
    <col min="32" max="34" width="10.703125" customWidth="1"/>
    <col min="35" max="35" width="2.17578125" customWidth="1"/>
    <col min="36" max="40" width="10.703125" customWidth="1"/>
    <col min="41" max="41" width="2.17578125" customWidth="1"/>
    <col min="42" max="44" width="10.703125" customWidth="1"/>
    <col min="45" max="45" width="2.17578125" customWidth="1"/>
  </cols>
  <sheetData>
    <row r="2" spans="2:44" ht="40" customHeight="1" x14ac:dyDescent="0.5">
      <c r="D2" s="30" t="s">
        <v>138</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row>
    <row r="5" spans="2:44" ht="30" customHeight="1" x14ac:dyDescent="0.5">
      <c r="B5" s="15"/>
      <c r="C5" s="15"/>
      <c r="D5" s="29" t="s">
        <v>50</v>
      </c>
      <c r="E5" s="29"/>
      <c r="F5" s="15"/>
      <c r="G5" s="29" t="s">
        <v>51</v>
      </c>
      <c r="H5" s="29"/>
      <c r="I5" s="29"/>
      <c r="J5" s="29"/>
      <c r="K5" s="29"/>
      <c r="L5" s="29"/>
      <c r="M5" s="15"/>
      <c r="N5" s="29" t="s">
        <v>52</v>
      </c>
      <c r="O5" s="29"/>
      <c r="P5" s="29"/>
      <c r="Q5" s="29"/>
      <c r="R5" s="15"/>
      <c r="S5" s="29" t="s">
        <v>53</v>
      </c>
      <c r="T5" s="29"/>
      <c r="U5" s="29"/>
      <c r="V5" s="29"/>
      <c r="W5" s="29"/>
      <c r="X5" s="29"/>
      <c r="Y5" s="29"/>
      <c r="Z5" s="29"/>
      <c r="AA5" s="29"/>
      <c r="AB5" s="29"/>
      <c r="AC5" s="29"/>
      <c r="AD5" s="29"/>
      <c r="AE5" s="15"/>
      <c r="AF5" s="29" t="s">
        <v>54</v>
      </c>
      <c r="AG5" s="29"/>
      <c r="AH5" s="29"/>
      <c r="AI5" s="15"/>
      <c r="AJ5" s="29" t="s">
        <v>55</v>
      </c>
      <c r="AK5" s="29"/>
      <c r="AL5" s="29"/>
      <c r="AM5" s="29"/>
      <c r="AN5" s="29"/>
      <c r="AO5" s="15"/>
      <c r="AP5" s="29" t="s">
        <v>56</v>
      </c>
      <c r="AQ5" s="29"/>
      <c r="AR5" s="29"/>
    </row>
    <row r="6" spans="2:44" ht="43" x14ac:dyDescent="0.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row>
    <row r="7" spans="2:44" ht="30" customHeight="1" x14ac:dyDescent="0.5">
      <c r="B7" s="10" t="s">
        <v>18</v>
      </c>
      <c r="C7" s="10">
        <v>2011</v>
      </c>
      <c r="D7" s="10">
        <v>973</v>
      </c>
      <c r="E7" s="10">
        <v>1034</v>
      </c>
      <c r="F7" s="10"/>
      <c r="G7" s="10">
        <v>293</v>
      </c>
      <c r="H7" s="10">
        <v>293</v>
      </c>
      <c r="I7" s="10">
        <v>331</v>
      </c>
      <c r="J7" s="10">
        <v>331</v>
      </c>
      <c r="K7" s="10">
        <v>305</v>
      </c>
      <c r="L7" s="10">
        <v>458</v>
      </c>
      <c r="M7" s="10"/>
      <c r="N7" s="10">
        <v>545</v>
      </c>
      <c r="O7" s="10">
        <v>548</v>
      </c>
      <c r="P7" s="10">
        <v>415</v>
      </c>
      <c r="Q7" s="10">
        <v>498</v>
      </c>
      <c r="R7" s="10"/>
      <c r="S7" s="10">
        <v>288</v>
      </c>
      <c r="T7" s="10">
        <v>268</v>
      </c>
      <c r="U7" s="10">
        <v>162</v>
      </c>
      <c r="V7" s="10">
        <v>184</v>
      </c>
      <c r="W7" s="10">
        <v>142</v>
      </c>
      <c r="X7" s="10">
        <v>193</v>
      </c>
      <c r="Y7" s="10">
        <v>161</v>
      </c>
      <c r="Z7" s="10">
        <v>83</v>
      </c>
      <c r="AA7" s="10">
        <v>227</v>
      </c>
      <c r="AB7" s="10">
        <v>144</v>
      </c>
      <c r="AC7" s="10">
        <v>107</v>
      </c>
      <c r="AD7" s="10">
        <v>52</v>
      </c>
      <c r="AE7" s="10"/>
      <c r="AF7" s="10">
        <v>728</v>
      </c>
      <c r="AG7" s="10">
        <v>785</v>
      </c>
      <c r="AH7" s="10">
        <v>299</v>
      </c>
      <c r="AI7" s="10"/>
      <c r="AJ7" s="10">
        <v>692</v>
      </c>
      <c r="AK7" s="10">
        <v>539</v>
      </c>
      <c r="AL7" s="10">
        <v>143</v>
      </c>
      <c r="AM7" s="10">
        <v>38</v>
      </c>
      <c r="AN7" s="10">
        <v>294</v>
      </c>
      <c r="AO7" s="10"/>
      <c r="AP7" s="10">
        <v>390</v>
      </c>
      <c r="AQ7" s="10">
        <v>732</v>
      </c>
      <c r="AR7" s="10">
        <v>133</v>
      </c>
    </row>
    <row r="8" spans="2:44" ht="30" customHeight="1" x14ac:dyDescent="0.5">
      <c r="B8" s="11" t="s">
        <v>19</v>
      </c>
      <c r="C8" s="11">
        <v>2011</v>
      </c>
      <c r="D8" s="11">
        <v>992</v>
      </c>
      <c r="E8" s="11">
        <v>1015</v>
      </c>
      <c r="F8" s="11"/>
      <c r="G8" s="11">
        <v>280</v>
      </c>
      <c r="H8" s="11">
        <v>341</v>
      </c>
      <c r="I8" s="11">
        <v>343</v>
      </c>
      <c r="J8" s="11">
        <v>343</v>
      </c>
      <c r="K8" s="11">
        <v>283</v>
      </c>
      <c r="L8" s="11">
        <v>420</v>
      </c>
      <c r="M8" s="11"/>
      <c r="N8" s="11">
        <v>541</v>
      </c>
      <c r="O8" s="11">
        <v>522</v>
      </c>
      <c r="P8" s="11">
        <v>441</v>
      </c>
      <c r="Q8" s="11">
        <v>502</v>
      </c>
      <c r="R8" s="11"/>
      <c r="S8" s="11">
        <v>282</v>
      </c>
      <c r="T8" s="11">
        <v>261</v>
      </c>
      <c r="U8" s="11">
        <v>161</v>
      </c>
      <c r="V8" s="11">
        <v>181</v>
      </c>
      <c r="W8" s="11">
        <v>141</v>
      </c>
      <c r="X8" s="11">
        <v>181</v>
      </c>
      <c r="Y8" s="11">
        <v>161</v>
      </c>
      <c r="Z8" s="11">
        <v>80</v>
      </c>
      <c r="AA8" s="11">
        <v>221</v>
      </c>
      <c r="AB8" s="11">
        <v>181</v>
      </c>
      <c r="AC8" s="11">
        <v>101</v>
      </c>
      <c r="AD8" s="11">
        <v>60</v>
      </c>
      <c r="AE8" s="11"/>
      <c r="AF8" s="11">
        <v>714</v>
      </c>
      <c r="AG8" s="11">
        <v>797</v>
      </c>
      <c r="AH8" s="11">
        <v>308</v>
      </c>
      <c r="AI8" s="11"/>
      <c r="AJ8" s="11">
        <v>674</v>
      </c>
      <c r="AK8" s="11">
        <v>545</v>
      </c>
      <c r="AL8" s="11">
        <v>138</v>
      </c>
      <c r="AM8" s="11">
        <v>36</v>
      </c>
      <c r="AN8" s="11">
        <v>298</v>
      </c>
      <c r="AO8" s="11"/>
      <c r="AP8" s="11">
        <v>383</v>
      </c>
      <c r="AQ8" s="11">
        <v>736</v>
      </c>
      <c r="AR8" s="11">
        <v>130</v>
      </c>
    </row>
    <row r="9" spans="2:44" ht="43" x14ac:dyDescent="0.5">
      <c r="B9" s="18" t="s">
        <v>116</v>
      </c>
      <c r="C9" s="17">
        <v>0.404195200009836</v>
      </c>
      <c r="D9" s="17">
        <v>0.37544529074616201</v>
      </c>
      <c r="E9" s="17">
        <v>0.43089811264913802</v>
      </c>
      <c r="F9" s="17"/>
      <c r="G9" s="17">
        <v>0.40583879978684401</v>
      </c>
      <c r="H9" s="17">
        <v>0.40975828812526499</v>
      </c>
      <c r="I9" s="17">
        <v>0.42855785908780702</v>
      </c>
      <c r="J9" s="17">
        <v>0.40438343020798301</v>
      </c>
      <c r="K9" s="17">
        <v>0.37632886488521</v>
      </c>
      <c r="L9" s="17">
        <v>0.39731629863852203</v>
      </c>
      <c r="M9" s="17"/>
      <c r="N9" s="17">
        <v>0.405699497479871</v>
      </c>
      <c r="O9" s="17">
        <v>0.390222487351227</v>
      </c>
      <c r="P9" s="17">
        <v>0.41148853782049799</v>
      </c>
      <c r="Q9" s="17">
        <v>0.41249712526787002</v>
      </c>
      <c r="R9" s="17"/>
      <c r="S9" s="17">
        <v>0.370021959374283</v>
      </c>
      <c r="T9" s="17">
        <v>0.38027396102990202</v>
      </c>
      <c r="U9" s="17">
        <v>0.41679259972763899</v>
      </c>
      <c r="V9" s="17">
        <v>0.42659521476854201</v>
      </c>
      <c r="W9" s="17">
        <v>0.38810604403799698</v>
      </c>
      <c r="X9" s="17">
        <v>0.360248687603345</v>
      </c>
      <c r="Y9" s="17">
        <v>0.45839447208505402</v>
      </c>
      <c r="Z9" s="17">
        <v>0.396102829402037</v>
      </c>
      <c r="AA9" s="17">
        <v>0.43629599452860202</v>
      </c>
      <c r="AB9" s="17">
        <v>0.41690573217663401</v>
      </c>
      <c r="AC9" s="17">
        <v>0.39223598038914997</v>
      </c>
      <c r="AD9" s="17">
        <v>0.46666736788568702</v>
      </c>
      <c r="AE9" s="17"/>
      <c r="AF9" s="17">
        <v>0.392654296275463</v>
      </c>
      <c r="AG9" s="17">
        <v>0.386518273634816</v>
      </c>
      <c r="AH9" s="17">
        <v>0.47339269511347198</v>
      </c>
      <c r="AI9" s="17"/>
      <c r="AJ9" s="17">
        <v>0.357405830892494</v>
      </c>
      <c r="AK9" s="17">
        <v>0.39554470640241601</v>
      </c>
      <c r="AL9" s="17">
        <v>0.35574657996802</v>
      </c>
      <c r="AM9" s="17">
        <v>0.47154985332868599</v>
      </c>
      <c r="AN9" s="17">
        <v>0.46292039196484103</v>
      </c>
      <c r="AO9" s="17"/>
      <c r="AP9" s="17">
        <v>0.33223012267428398</v>
      </c>
      <c r="AQ9" s="17">
        <v>0.40097008447059201</v>
      </c>
      <c r="AR9" s="17">
        <v>0.36190922634654898</v>
      </c>
    </row>
    <row r="10" spans="2:44" ht="28.7" x14ac:dyDescent="0.5">
      <c r="B10" s="18" t="s">
        <v>117</v>
      </c>
      <c r="C10" s="17">
        <v>0.37996625046223398</v>
      </c>
      <c r="D10" s="17">
        <v>0.42343125421060401</v>
      </c>
      <c r="E10" s="17">
        <v>0.33709790654167099</v>
      </c>
      <c r="F10" s="17"/>
      <c r="G10" s="17">
        <v>0.24341279340761501</v>
      </c>
      <c r="H10" s="17">
        <v>0.316322857869276</v>
      </c>
      <c r="I10" s="17">
        <v>0.30995216659767599</v>
      </c>
      <c r="J10" s="17">
        <v>0.35439262354845702</v>
      </c>
      <c r="K10" s="17">
        <v>0.473729073365592</v>
      </c>
      <c r="L10" s="17">
        <v>0.53750045643537703</v>
      </c>
      <c r="M10" s="17"/>
      <c r="N10" s="17">
        <v>0.43768097381404802</v>
      </c>
      <c r="O10" s="17">
        <v>0.37502663248953799</v>
      </c>
      <c r="P10" s="17">
        <v>0.37509881575307902</v>
      </c>
      <c r="Q10" s="17">
        <v>0.325015712302819</v>
      </c>
      <c r="R10" s="17"/>
      <c r="S10" s="17">
        <v>0.298856544686044</v>
      </c>
      <c r="T10" s="17">
        <v>0.39560665343963403</v>
      </c>
      <c r="U10" s="17">
        <v>0.37442406545477602</v>
      </c>
      <c r="V10" s="17">
        <v>0.35668978155690501</v>
      </c>
      <c r="W10" s="17">
        <v>0.36884455958310303</v>
      </c>
      <c r="X10" s="17">
        <v>0.38851637134011202</v>
      </c>
      <c r="Y10" s="17">
        <v>0.38488238939981301</v>
      </c>
      <c r="Z10" s="17">
        <v>0.358842698432568</v>
      </c>
      <c r="AA10" s="17">
        <v>0.42645070565318899</v>
      </c>
      <c r="AB10" s="17">
        <v>0.43329325232713101</v>
      </c>
      <c r="AC10" s="17">
        <v>0.41621711420687901</v>
      </c>
      <c r="AD10" s="17">
        <v>0.40029073818503602</v>
      </c>
      <c r="AE10" s="17"/>
      <c r="AF10" s="17">
        <v>0.419061834960964</v>
      </c>
      <c r="AG10" s="17">
        <v>0.40264578842798199</v>
      </c>
      <c r="AH10" s="17">
        <v>0.29547746222302401</v>
      </c>
      <c r="AI10" s="17"/>
      <c r="AJ10" s="17">
        <v>0.46152435481884102</v>
      </c>
      <c r="AK10" s="17">
        <v>0.32510152434535</v>
      </c>
      <c r="AL10" s="17">
        <v>0.42057765724591301</v>
      </c>
      <c r="AM10" s="17">
        <v>0.47987557948264897</v>
      </c>
      <c r="AN10" s="17">
        <v>0.30682312695986802</v>
      </c>
      <c r="AO10" s="17"/>
      <c r="AP10" s="17">
        <v>0.44172869548949001</v>
      </c>
      <c r="AQ10" s="17">
        <v>0.35633746752227202</v>
      </c>
      <c r="AR10" s="17">
        <v>0.394005141447831</v>
      </c>
    </row>
    <row r="11" spans="2:44" ht="43" x14ac:dyDescent="0.5">
      <c r="B11" s="18" t="s">
        <v>118</v>
      </c>
      <c r="C11" s="17">
        <v>0.37463058245686598</v>
      </c>
      <c r="D11" s="17">
        <v>0.39422767947708598</v>
      </c>
      <c r="E11" s="17">
        <v>0.35412207960506797</v>
      </c>
      <c r="F11" s="17"/>
      <c r="G11" s="17">
        <v>0.34003623339097</v>
      </c>
      <c r="H11" s="17">
        <v>0.35289548167269802</v>
      </c>
      <c r="I11" s="17">
        <v>0.32033171411725098</v>
      </c>
      <c r="J11" s="17">
        <v>0.33207572108870698</v>
      </c>
      <c r="K11" s="17">
        <v>0.40272448987568799</v>
      </c>
      <c r="L11" s="17">
        <v>0.47550747089770201</v>
      </c>
      <c r="M11" s="17"/>
      <c r="N11" s="17">
        <v>0.47532040847879797</v>
      </c>
      <c r="O11" s="17">
        <v>0.39466595180376401</v>
      </c>
      <c r="P11" s="17">
        <v>0.31178849488442001</v>
      </c>
      <c r="Q11" s="17">
        <v>0.29632279479865398</v>
      </c>
      <c r="R11" s="17"/>
      <c r="S11" s="17">
        <v>0.42686253384173001</v>
      </c>
      <c r="T11" s="17">
        <v>0.35078720015783799</v>
      </c>
      <c r="U11" s="17">
        <v>0.39977686353338998</v>
      </c>
      <c r="V11" s="17">
        <v>0.35987916142425902</v>
      </c>
      <c r="W11" s="17">
        <v>0.343585371852062</v>
      </c>
      <c r="X11" s="17">
        <v>0.36205223499539901</v>
      </c>
      <c r="Y11" s="17">
        <v>0.325745234122509</v>
      </c>
      <c r="Z11" s="17">
        <v>0.33363799353063001</v>
      </c>
      <c r="AA11" s="17">
        <v>0.37697081447719499</v>
      </c>
      <c r="AB11" s="17">
        <v>0.40417916438194001</v>
      </c>
      <c r="AC11" s="17">
        <v>0.39429442266840498</v>
      </c>
      <c r="AD11" s="17">
        <v>0.37592591462105901</v>
      </c>
      <c r="AE11" s="17"/>
      <c r="AF11" s="17">
        <v>0.36580071993597701</v>
      </c>
      <c r="AG11" s="17">
        <v>0.40498599013848002</v>
      </c>
      <c r="AH11" s="17">
        <v>0.33042935096549603</v>
      </c>
      <c r="AI11" s="17"/>
      <c r="AJ11" s="17">
        <v>0.41852240505430499</v>
      </c>
      <c r="AK11" s="17">
        <v>0.32566211601301498</v>
      </c>
      <c r="AL11" s="17">
        <v>0.45157771498666199</v>
      </c>
      <c r="AM11" s="17">
        <v>0.320247616657585</v>
      </c>
      <c r="AN11" s="17">
        <v>0.343466047023676</v>
      </c>
      <c r="AO11" s="17"/>
      <c r="AP11" s="17">
        <v>0.44468921406635498</v>
      </c>
      <c r="AQ11" s="17">
        <v>0.373210774287835</v>
      </c>
      <c r="AR11" s="17">
        <v>0.38891659515913002</v>
      </c>
    </row>
    <row r="12" spans="2:44" ht="43" x14ac:dyDescent="0.5">
      <c r="B12" s="18" t="s">
        <v>119</v>
      </c>
      <c r="C12" s="17">
        <v>0.34191058985305101</v>
      </c>
      <c r="D12" s="17">
        <v>0.37224086284170099</v>
      </c>
      <c r="E12" s="17">
        <v>0.310784327620237</v>
      </c>
      <c r="F12" s="17"/>
      <c r="G12" s="17">
        <v>0.26721164969934502</v>
      </c>
      <c r="H12" s="17">
        <v>0.246910023667576</v>
      </c>
      <c r="I12" s="17">
        <v>0.30624081982544099</v>
      </c>
      <c r="J12" s="17">
        <v>0.34512212668870701</v>
      </c>
      <c r="K12" s="17">
        <v>0.36735108384163601</v>
      </c>
      <c r="L12" s="17">
        <v>0.47820530079643098</v>
      </c>
      <c r="M12" s="17"/>
      <c r="N12" s="17">
        <v>0.41056789627908102</v>
      </c>
      <c r="O12" s="17">
        <v>0.36755355991872801</v>
      </c>
      <c r="P12" s="17">
        <v>0.29508814170714698</v>
      </c>
      <c r="Q12" s="17">
        <v>0.28178225388336398</v>
      </c>
      <c r="R12" s="17"/>
      <c r="S12" s="17">
        <v>0.29980905611907299</v>
      </c>
      <c r="T12" s="17">
        <v>0.36932446950188003</v>
      </c>
      <c r="U12" s="17">
        <v>0.36233558469267102</v>
      </c>
      <c r="V12" s="17">
        <v>0.335459528463733</v>
      </c>
      <c r="W12" s="17">
        <v>0.33246522374488902</v>
      </c>
      <c r="X12" s="17">
        <v>0.36557784854708197</v>
      </c>
      <c r="Y12" s="17">
        <v>0.35254168779418199</v>
      </c>
      <c r="Z12" s="17">
        <v>0.36306886631398799</v>
      </c>
      <c r="AA12" s="17">
        <v>0.32106266227644298</v>
      </c>
      <c r="AB12" s="17">
        <v>0.30641700780445003</v>
      </c>
      <c r="AC12" s="17">
        <v>0.352113752375109</v>
      </c>
      <c r="AD12" s="17">
        <v>0.445855832466449</v>
      </c>
      <c r="AE12" s="17"/>
      <c r="AF12" s="17">
        <v>0.35871515769435902</v>
      </c>
      <c r="AG12" s="17">
        <v>0.35782328104362499</v>
      </c>
      <c r="AH12" s="17">
        <v>0.318251120484005</v>
      </c>
      <c r="AI12" s="17"/>
      <c r="AJ12" s="17">
        <v>0.41022482282498601</v>
      </c>
      <c r="AK12" s="17">
        <v>0.28979085170003099</v>
      </c>
      <c r="AL12" s="17">
        <v>0.39655394345453099</v>
      </c>
      <c r="AM12" s="17">
        <v>0.38010032646432101</v>
      </c>
      <c r="AN12" s="17">
        <v>0.28888109426275299</v>
      </c>
      <c r="AO12" s="17"/>
      <c r="AP12" s="17">
        <v>0.38365770395533899</v>
      </c>
      <c r="AQ12" s="17">
        <v>0.32874034801659802</v>
      </c>
      <c r="AR12" s="17">
        <v>0.297080672740758</v>
      </c>
    </row>
    <row r="13" spans="2:44" ht="43" x14ac:dyDescent="0.5">
      <c r="B13" s="18" t="s">
        <v>120</v>
      </c>
      <c r="C13" s="17">
        <v>0.33560512228996398</v>
      </c>
      <c r="D13" s="17">
        <v>0.33139975045867598</v>
      </c>
      <c r="E13" s="17">
        <v>0.33914869624167199</v>
      </c>
      <c r="F13" s="17"/>
      <c r="G13" s="17">
        <v>0.30082326731228798</v>
      </c>
      <c r="H13" s="17">
        <v>0.28965599908497303</v>
      </c>
      <c r="I13" s="17">
        <v>0.26754216607971998</v>
      </c>
      <c r="J13" s="17">
        <v>0.28469897807929601</v>
      </c>
      <c r="K13" s="17">
        <v>0.344420078070794</v>
      </c>
      <c r="L13" s="17">
        <v>0.48734104295535602</v>
      </c>
      <c r="M13" s="17"/>
      <c r="N13" s="17">
        <v>0.38127046672454601</v>
      </c>
      <c r="O13" s="17">
        <v>0.35804845685865699</v>
      </c>
      <c r="P13" s="17">
        <v>0.30321244970792899</v>
      </c>
      <c r="Q13" s="17">
        <v>0.28890485709608199</v>
      </c>
      <c r="R13" s="17"/>
      <c r="S13" s="17">
        <v>0.32782118627531998</v>
      </c>
      <c r="T13" s="17">
        <v>0.31579359381390298</v>
      </c>
      <c r="U13" s="17">
        <v>0.39091192084340198</v>
      </c>
      <c r="V13" s="17">
        <v>0.41125866016454998</v>
      </c>
      <c r="W13" s="17">
        <v>0.27230501621762099</v>
      </c>
      <c r="X13" s="17">
        <v>0.317423386131233</v>
      </c>
      <c r="Y13" s="17">
        <v>0.39663289548140901</v>
      </c>
      <c r="Z13" s="17">
        <v>0.27099647159434198</v>
      </c>
      <c r="AA13" s="17">
        <v>0.29360825106822003</v>
      </c>
      <c r="AB13" s="17">
        <v>0.28272337153035698</v>
      </c>
      <c r="AC13" s="17">
        <v>0.41852144866240798</v>
      </c>
      <c r="AD13" s="17">
        <v>0.38224281613815803</v>
      </c>
      <c r="AE13" s="17"/>
      <c r="AF13" s="17">
        <v>0.34112285139799597</v>
      </c>
      <c r="AG13" s="17">
        <v>0.36029825624072997</v>
      </c>
      <c r="AH13" s="17">
        <v>0.24501197704996</v>
      </c>
      <c r="AI13" s="17"/>
      <c r="AJ13" s="17">
        <v>0.36377244238658402</v>
      </c>
      <c r="AK13" s="17">
        <v>0.32173011201331703</v>
      </c>
      <c r="AL13" s="17">
        <v>0.40211646795600298</v>
      </c>
      <c r="AM13" s="17">
        <v>0.32885951320591</v>
      </c>
      <c r="AN13" s="17">
        <v>0.25695255432382103</v>
      </c>
      <c r="AO13" s="17"/>
      <c r="AP13" s="17">
        <v>0.34920497784555099</v>
      </c>
      <c r="AQ13" s="17">
        <v>0.34511392589561701</v>
      </c>
      <c r="AR13" s="17">
        <v>0.27945574540972301</v>
      </c>
    </row>
    <row r="14" spans="2:44" ht="43" x14ac:dyDescent="0.5">
      <c r="B14" s="18" t="s">
        <v>121</v>
      </c>
      <c r="C14" s="17">
        <v>0.33302952610630199</v>
      </c>
      <c r="D14" s="17">
        <v>0.37730167334857201</v>
      </c>
      <c r="E14" s="17">
        <v>0.28714519192620303</v>
      </c>
      <c r="F14" s="17"/>
      <c r="G14" s="17">
        <v>0.30240772618373002</v>
      </c>
      <c r="H14" s="17">
        <v>0.28866438060765298</v>
      </c>
      <c r="I14" s="17">
        <v>0.27706414905842303</v>
      </c>
      <c r="J14" s="17">
        <v>0.34483744022461799</v>
      </c>
      <c r="K14" s="17">
        <v>0.32250528805495798</v>
      </c>
      <c r="L14" s="17">
        <v>0.43264039805524102</v>
      </c>
      <c r="M14" s="17"/>
      <c r="N14" s="17">
        <v>0.40652260165944099</v>
      </c>
      <c r="O14" s="17">
        <v>0.35999320680827301</v>
      </c>
      <c r="P14" s="17">
        <v>0.25054087914991902</v>
      </c>
      <c r="Q14" s="17">
        <v>0.29367191948958998</v>
      </c>
      <c r="R14" s="17"/>
      <c r="S14" s="17">
        <v>0.32317196509604901</v>
      </c>
      <c r="T14" s="17">
        <v>0.31902747598460701</v>
      </c>
      <c r="U14" s="17">
        <v>0.30958660411834499</v>
      </c>
      <c r="V14" s="17">
        <v>0.30045843565556402</v>
      </c>
      <c r="W14" s="17">
        <v>0.33103975614370001</v>
      </c>
      <c r="X14" s="17">
        <v>0.34220051333666002</v>
      </c>
      <c r="Y14" s="17">
        <v>0.32409128422878197</v>
      </c>
      <c r="Z14" s="17">
        <v>0.306520769928737</v>
      </c>
      <c r="AA14" s="17">
        <v>0.33711438208411698</v>
      </c>
      <c r="AB14" s="17">
        <v>0.39176682734218699</v>
      </c>
      <c r="AC14" s="17">
        <v>0.35966516777877</v>
      </c>
      <c r="AD14" s="17">
        <v>0.40077992800677098</v>
      </c>
      <c r="AE14" s="17"/>
      <c r="AF14" s="17">
        <v>0.32800316890854297</v>
      </c>
      <c r="AG14" s="17">
        <v>0.38251785067878002</v>
      </c>
      <c r="AH14" s="17">
        <v>0.242539218313676</v>
      </c>
      <c r="AI14" s="17"/>
      <c r="AJ14" s="17">
        <v>0.36180330168332597</v>
      </c>
      <c r="AK14" s="17">
        <v>0.31836687880419201</v>
      </c>
      <c r="AL14" s="17">
        <v>0.40625809842146299</v>
      </c>
      <c r="AM14" s="17">
        <v>0.248568873053994</v>
      </c>
      <c r="AN14" s="17">
        <v>0.27927905969689198</v>
      </c>
      <c r="AO14" s="17"/>
      <c r="AP14" s="17">
        <v>0.386691490034897</v>
      </c>
      <c r="AQ14" s="17">
        <v>0.35107738767549002</v>
      </c>
      <c r="AR14" s="17">
        <v>0.39846123009461598</v>
      </c>
    </row>
    <row r="15" spans="2:44" ht="57.35" x14ac:dyDescent="0.5">
      <c r="B15" s="18" t="s">
        <v>122</v>
      </c>
      <c r="C15" s="17">
        <v>0.319179001941576</v>
      </c>
      <c r="D15" s="17">
        <v>0.32436538215688698</v>
      </c>
      <c r="E15" s="17">
        <v>0.31347972157451698</v>
      </c>
      <c r="F15" s="17"/>
      <c r="G15" s="17">
        <v>0.28983467801821899</v>
      </c>
      <c r="H15" s="17">
        <v>0.30269754666189902</v>
      </c>
      <c r="I15" s="17">
        <v>0.28543283955732801</v>
      </c>
      <c r="J15" s="17">
        <v>0.28976785824497198</v>
      </c>
      <c r="K15" s="17">
        <v>0.31201408614564302</v>
      </c>
      <c r="L15" s="17">
        <v>0.40854103205754</v>
      </c>
      <c r="M15" s="17"/>
      <c r="N15" s="17">
        <v>0.37009481584996401</v>
      </c>
      <c r="O15" s="17">
        <v>0.32974002681204501</v>
      </c>
      <c r="P15" s="17">
        <v>0.29422928291120598</v>
      </c>
      <c r="Q15" s="17">
        <v>0.27247393308059598</v>
      </c>
      <c r="R15" s="17"/>
      <c r="S15" s="17">
        <v>0.35300938189394598</v>
      </c>
      <c r="T15" s="17">
        <v>0.30758544848111202</v>
      </c>
      <c r="U15" s="17">
        <v>0.34073226948572799</v>
      </c>
      <c r="V15" s="17">
        <v>0.32708693838039499</v>
      </c>
      <c r="W15" s="17">
        <v>0.2716847530939</v>
      </c>
      <c r="X15" s="17">
        <v>0.30038368406219002</v>
      </c>
      <c r="Y15" s="17">
        <v>0.34268334445668402</v>
      </c>
      <c r="Z15" s="17">
        <v>0.30851167509216698</v>
      </c>
      <c r="AA15" s="17">
        <v>0.34630502175174199</v>
      </c>
      <c r="AB15" s="17">
        <v>0.29161653274140997</v>
      </c>
      <c r="AC15" s="17">
        <v>0.26417924719374403</v>
      </c>
      <c r="AD15" s="17">
        <v>0.32418043969966598</v>
      </c>
      <c r="AE15" s="17"/>
      <c r="AF15" s="17">
        <v>0.295773934592518</v>
      </c>
      <c r="AG15" s="17">
        <v>0.366620262933188</v>
      </c>
      <c r="AH15" s="17">
        <v>0.26327507607103801</v>
      </c>
      <c r="AI15" s="17"/>
      <c r="AJ15" s="17">
        <v>0.32730549322760599</v>
      </c>
      <c r="AK15" s="17">
        <v>0.31394154160201698</v>
      </c>
      <c r="AL15" s="17">
        <v>0.35239418043776599</v>
      </c>
      <c r="AM15" s="17">
        <v>0.24964940557498499</v>
      </c>
      <c r="AN15" s="17">
        <v>0.276068527436449</v>
      </c>
      <c r="AO15" s="17"/>
      <c r="AP15" s="17">
        <v>0.28568319492031502</v>
      </c>
      <c r="AQ15" s="17">
        <v>0.34381683765916998</v>
      </c>
      <c r="AR15" s="17">
        <v>0.29630558529844703</v>
      </c>
    </row>
    <row r="16" spans="2:44" ht="28.7" x14ac:dyDescent="0.5">
      <c r="B16" s="18" t="s">
        <v>123</v>
      </c>
      <c r="C16" s="17">
        <v>0.31399939984905301</v>
      </c>
      <c r="D16" s="17">
        <v>0.36247323722358399</v>
      </c>
      <c r="E16" s="17">
        <v>0.26503222450730501</v>
      </c>
      <c r="F16" s="17"/>
      <c r="G16" s="17">
        <v>0.27695133668547101</v>
      </c>
      <c r="H16" s="17">
        <v>0.25755472292658099</v>
      </c>
      <c r="I16" s="17">
        <v>0.22243957107786899</v>
      </c>
      <c r="J16" s="17">
        <v>0.28286247701776002</v>
      </c>
      <c r="K16" s="17">
        <v>0.33514117605275501</v>
      </c>
      <c r="L16" s="17">
        <v>0.47050582402037</v>
      </c>
      <c r="M16" s="17"/>
      <c r="N16" s="17">
        <v>0.38799763225704798</v>
      </c>
      <c r="O16" s="17">
        <v>0.32643285587071202</v>
      </c>
      <c r="P16" s="17">
        <v>0.26198275917999703</v>
      </c>
      <c r="Q16" s="17">
        <v>0.26224773351251701</v>
      </c>
      <c r="R16" s="17"/>
      <c r="S16" s="17">
        <v>0.32668423336912</v>
      </c>
      <c r="T16" s="17">
        <v>0.33527409961426102</v>
      </c>
      <c r="U16" s="17">
        <v>0.352080099470855</v>
      </c>
      <c r="V16" s="17">
        <v>0.33951085930983699</v>
      </c>
      <c r="W16" s="17">
        <v>0.29507630139095298</v>
      </c>
      <c r="X16" s="17">
        <v>0.29303501375548402</v>
      </c>
      <c r="Y16" s="17">
        <v>0.29742276716940702</v>
      </c>
      <c r="Z16" s="17">
        <v>0.27455079948988897</v>
      </c>
      <c r="AA16" s="17">
        <v>0.33852613280426502</v>
      </c>
      <c r="AB16" s="17">
        <v>0.27488373773770403</v>
      </c>
      <c r="AC16" s="17">
        <v>0.27013697661425401</v>
      </c>
      <c r="AD16" s="17">
        <v>0.28895838959053699</v>
      </c>
      <c r="AE16" s="17"/>
      <c r="AF16" s="17">
        <v>0.30622253962149898</v>
      </c>
      <c r="AG16" s="17">
        <v>0.35353710214374801</v>
      </c>
      <c r="AH16" s="17">
        <v>0.255765200673088</v>
      </c>
      <c r="AI16" s="17"/>
      <c r="AJ16" s="17">
        <v>0.34709429841195699</v>
      </c>
      <c r="AK16" s="17">
        <v>0.30123954875620601</v>
      </c>
      <c r="AL16" s="17">
        <v>0.41705874358988199</v>
      </c>
      <c r="AM16" s="17">
        <v>0.37810394115169599</v>
      </c>
      <c r="AN16" s="17">
        <v>0.23005530837039301</v>
      </c>
      <c r="AO16" s="17"/>
      <c r="AP16" s="17">
        <v>0.37164029741913601</v>
      </c>
      <c r="AQ16" s="17">
        <v>0.31347154373115699</v>
      </c>
      <c r="AR16" s="17">
        <v>0.38921906059203099</v>
      </c>
    </row>
    <row r="17" spans="2:44" ht="28.7" x14ac:dyDescent="0.5">
      <c r="B17" s="18" t="s">
        <v>124</v>
      </c>
      <c r="C17" s="17">
        <v>0.28289330483672598</v>
      </c>
      <c r="D17" s="17">
        <v>0.302523411661973</v>
      </c>
      <c r="E17" s="17">
        <v>0.26293731048406999</v>
      </c>
      <c r="F17" s="17"/>
      <c r="G17" s="17">
        <v>0.25775612684478499</v>
      </c>
      <c r="H17" s="17">
        <v>0.26952463486962802</v>
      </c>
      <c r="I17" s="17">
        <v>0.24200128288370601</v>
      </c>
      <c r="J17" s="17">
        <v>0.28614952158226897</v>
      </c>
      <c r="K17" s="17">
        <v>0.29485009312231297</v>
      </c>
      <c r="L17" s="17">
        <v>0.33318429648268499</v>
      </c>
      <c r="M17" s="17"/>
      <c r="N17" s="17">
        <v>0.34073554037665399</v>
      </c>
      <c r="O17" s="17">
        <v>0.31763674553135302</v>
      </c>
      <c r="P17" s="17">
        <v>0.242917314919085</v>
      </c>
      <c r="Q17" s="17">
        <v>0.22057993261174599</v>
      </c>
      <c r="R17" s="17"/>
      <c r="S17" s="17">
        <v>0.31705172965537998</v>
      </c>
      <c r="T17" s="17">
        <v>0.29125005786813601</v>
      </c>
      <c r="U17" s="17">
        <v>0.24768978491249699</v>
      </c>
      <c r="V17" s="17">
        <v>0.272542585804885</v>
      </c>
      <c r="W17" s="17">
        <v>0.236699737332211</v>
      </c>
      <c r="X17" s="17">
        <v>0.247082347541077</v>
      </c>
      <c r="Y17" s="17">
        <v>0.27910047555427703</v>
      </c>
      <c r="Z17" s="17">
        <v>0.207277989758297</v>
      </c>
      <c r="AA17" s="17">
        <v>0.30486606594106502</v>
      </c>
      <c r="AB17" s="17">
        <v>0.33648984226108902</v>
      </c>
      <c r="AC17" s="17">
        <v>0.316227808017854</v>
      </c>
      <c r="AD17" s="17">
        <v>0.240623832167533</v>
      </c>
      <c r="AE17" s="17"/>
      <c r="AF17" s="17">
        <v>0.227585256399815</v>
      </c>
      <c r="AG17" s="17">
        <v>0.35709083073925102</v>
      </c>
      <c r="AH17" s="17">
        <v>0.236111136163278</v>
      </c>
      <c r="AI17" s="17"/>
      <c r="AJ17" s="17">
        <v>0.25620669254227701</v>
      </c>
      <c r="AK17" s="17">
        <v>0.33115905584466998</v>
      </c>
      <c r="AL17" s="17">
        <v>0.41415102738066201</v>
      </c>
      <c r="AM17" s="17">
        <v>0.148284139451278</v>
      </c>
      <c r="AN17" s="17">
        <v>0.23210696135797901</v>
      </c>
      <c r="AO17" s="17"/>
      <c r="AP17" s="17">
        <v>0.24895596226809999</v>
      </c>
      <c r="AQ17" s="17">
        <v>0.33017016815421302</v>
      </c>
      <c r="AR17" s="17">
        <v>0.40688949612890701</v>
      </c>
    </row>
    <row r="18" spans="2:44" x14ac:dyDescent="0.5">
      <c r="B18" s="18" t="s">
        <v>125</v>
      </c>
      <c r="C18" s="17">
        <v>0.27788275876546598</v>
      </c>
      <c r="D18" s="17">
        <v>0.30649411804842402</v>
      </c>
      <c r="E18" s="17">
        <v>0.248031805027108</v>
      </c>
      <c r="F18" s="17"/>
      <c r="G18" s="17">
        <v>0.30849518966039402</v>
      </c>
      <c r="H18" s="17">
        <v>0.31124534829160999</v>
      </c>
      <c r="I18" s="17">
        <v>0.30453702816907202</v>
      </c>
      <c r="J18" s="17">
        <v>0.24357775789987199</v>
      </c>
      <c r="K18" s="17">
        <v>0.27743725635593203</v>
      </c>
      <c r="L18" s="17">
        <v>0.23693360251687401</v>
      </c>
      <c r="M18" s="17"/>
      <c r="N18" s="17">
        <v>0.29587553517487197</v>
      </c>
      <c r="O18" s="17">
        <v>0.26734605865914801</v>
      </c>
      <c r="P18" s="17">
        <v>0.28024571396769898</v>
      </c>
      <c r="Q18" s="17">
        <v>0.27014055949784099</v>
      </c>
      <c r="R18" s="17"/>
      <c r="S18" s="17">
        <v>0.28229295012944</v>
      </c>
      <c r="T18" s="17">
        <v>0.249862396956847</v>
      </c>
      <c r="U18" s="17">
        <v>0.30035426698821599</v>
      </c>
      <c r="V18" s="17">
        <v>0.30996701622332901</v>
      </c>
      <c r="W18" s="17">
        <v>0.20934435938707099</v>
      </c>
      <c r="X18" s="17">
        <v>0.265541757965014</v>
      </c>
      <c r="Y18" s="17">
        <v>0.25678985691341899</v>
      </c>
      <c r="Z18" s="17">
        <v>0.25324256188404498</v>
      </c>
      <c r="AA18" s="17">
        <v>0.305947670620412</v>
      </c>
      <c r="AB18" s="17">
        <v>0.27375860957611498</v>
      </c>
      <c r="AC18" s="17">
        <v>0.33799091274318599</v>
      </c>
      <c r="AD18" s="17">
        <v>0.31759571410808402</v>
      </c>
      <c r="AE18" s="17"/>
      <c r="AF18" s="17">
        <v>0.29471763918231098</v>
      </c>
      <c r="AG18" s="17">
        <v>0.25633141272205001</v>
      </c>
      <c r="AH18" s="17">
        <v>0.27861702641658997</v>
      </c>
      <c r="AI18" s="17"/>
      <c r="AJ18" s="17">
        <v>0.31346448400455401</v>
      </c>
      <c r="AK18" s="17">
        <v>0.21992531929384401</v>
      </c>
      <c r="AL18" s="17">
        <v>0.23660055412438699</v>
      </c>
      <c r="AM18" s="17">
        <v>0.42758850222967898</v>
      </c>
      <c r="AN18" s="17">
        <v>0.28082298952271201</v>
      </c>
      <c r="AO18" s="17"/>
      <c r="AP18" s="17">
        <v>0.29411824884625798</v>
      </c>
      <c r="AQ18" s="17">
        <v>0.25586595191766298</v>
      </c>
      <c r="AR18" s="17">
        <v>0.25967707131369899</v>
      </c>
    </row>
    <row r="19" spans="2:44" x14ac:dyDescent="0.5">
      <c r="B19" s="18" t="s">
        <v>126</v>
      </c>
      <c r="C19" s="17">
        <v>0.27053256529696501</v>
      </c>
      <c r="D19" s="17">
        <v>0.26517037747633398</v>
      </c>
      <c r="E19" s="17">
        <v>0.273854451520748</v>
      </c>
      <c r="F19" s="17"/>
      <c r="G19" s="17">
        <v>0.38591062766898498</v>
      </c>
      <c r="H19" s="17">
        <v>0.31234241919210598</v>
      </c>
      <c r="I19" s="17">
        <v>0.2563455227459</v>
      </c>
      <c r="J19" s="17">
        <v>0.24328845901358601</v>
      </c>
      <c r="K19" s="17">
        <v>0.22754556283531299</v>
      </c>
      <c r="L19" s="17">
        <v>0.22253035503676999</v>
      </c>
      <c r="M19" s="17"/>
      <c r="N19" s="17">
        <v>0.25281624870236102</v>
      </c>
      <c r="O19" s="17">
        <v>0.28353308059707699</v>
      </c>
      <c r="P19" s="17">
        <v>0.25775280885978002</v>
      </c>
      <c r="Q19" s="17">
        <v>0.28395629812144102</v>
      </c>
      <c r="R19" s="17"/>
      <c r="S19" s="17">
        <v>0.28908653628693398</v>
      </c>
      <c r="T19" s="17">
        <v>0.21879151253448101</v>
      </c>
      <c r="U19" s="17">
        <v>0.344520827035665</v>
      </c>
      <c r="V19" s="17">
        <v>0.30383644214205802</v>
      </c>
      <c r="W19" s="17">
        <v>0.26684741763258901</v>
      </c>
      <c r="X19" s="17">
        <v>0.24046805151588799</v>
      </c>
      <c r="Y19" s="17">
        <v>0.27542032191437199</v>
      </c>
      <c r="Z19" s="17">
        <v>0.241651635722995</v>
      </c>
      <c r="AA19" s="17">
        <v>0.30491220033033001</v>
      </c>
      <c r="AB19" s="17">
        <v>0.20973797847286799</v>
      </c>
      <c r="AC19" s="17">
        <v>0.23972626249272699</v>
      </c>
      <c r="AD19" s="17">
        <v>0.34277813014249198</v>
      </c>
      <c r="AE19" s="17"/>
      <c r="AF19" s="17">
        <v>0.21487569186786901</v>
      </c>
      <c r="AG19" s="17">
        <v>0.29363182113445602</v>
      </c>
      <c r="AH19" s="17">
        <v>0.27461799290085698</v>
      </c>
      <c r="AI19" s="17"/>
      <c r="AJ19" s="17">
        <v>0.198929910360157</v>
      </c>
      <c r="AK19" s="17">
        <v>0.32043473954229701</v>
      </c>
      <c r="AL19" s="17">
        <v>0.237771465928694</v>
      </c>
      <c r="AM19" s="17">
        <v>0.28183065767593601</v>
      </c>
      <c r="AN19" s="17">
        <v>0.28503595226972001</v>
      </c>
      <c r="AO19" s="17"/>
      <c r="AP19" s="17">
        <v>0.21465443806839099</v>
      </c>
      <c r="AQ19" s="17">
        <v>0.31498562476976499</v>
      </c>
      <c r="AR19" s="17">
        <v>0.198569640965402</v>
      </c>
    </row>
    <row r="20" spans="2:44" ht="28.7" x14ac:dyDescent="0.5">
      <c r="B20" s="18" t="s">
        <v>127</v>
      </c>
      <c r="C20" s="17">
        <v>0.27015776711385497</v>
      </c>
      <c r="D20" s="17">
        <v>0.30614780586604701</v>
      </c>
      <c r="E20" s="17">
        <v>0.235102263752758</v>
      </c>
      <c r="F20" s="17"/>
      <c r="G20" s="17">
        <v>0.23910911902783399</v>
      </c>
      <c r="H20" s="17">
        <v>0.26006780310892802</v>
      </c>
      <c r="I20" s="17">
        <v>0.242133619519039</v>
      </c>
      <c r="J20" s="17">
        <v>0.259973613505042</v>
      </c>
      <c r="K20" s="17">
        <v>0.28281619344178599</v>
      </c>
      <c r="L20" s="17">
        <v>0.32171691034545302</v>
      </c>
      <c r="M20" s="17"/>
      <c r="N20" s="17">
        <v>0.34767030577805802</v>
      </c>
      <c r="O20" s="17">
        <v>0.32555548080164098</v>
      </c>
      <c r="P20" s="17">
        <v>0.1985789287801</v>
      </c>
      <c r="Q20" s="17">
        <v>0.19057952506359699</v>
      </c>
      <c r="R20" s="17"/>
      <c r="S20" s="17">
        <v>0.288097586230179</v>
      </c>
      <c r="T20" s="17">
        <v>0.27062934969288099</v>
      </c>
      <c r="U20" s="17">
        <v>0.22230780317371401</v>
      </c>
      <c r="V20" s="17">
        <v>0.24547677915225699</v>
      </c>
      <c r="W20" s="17">
        <v>0.21529385234648599</v>
      </c>
      <c r="X20" s="17">
        <v>0.29452643214555002</v>
      </c>
      <c r="Y20" s="17">
        <v>0.25236286366171601</v>
      </c>
      <c r="Z20" s="17">
        <v>0.24715494003903701</v>
      </c>
      <c r="AA20" s="17">
        <v>0.23829684037656901</v>
      </c>
      <c r="AB20" s="17">
        <v>0.31431960892601002</v>
      </c>
      <c r="AC20" s="17">
        <v>0.33437400104124998</v>
      </c>
      <c r="AD20" s="17">
        <v>0.396680103830229</v>
      </c>
      <c r="AE20" s="17"/>
      <c r="AF20" s="17">
        <v>0.233527709002356</v>
      </c>
      <c r="AG20" s="17">
        <v>0.32040258624380202</v>
      </c>
      <c r="AH20" s="17">
        <v>0.25108054720017903</v>
      </c>
      <c r="AI20" s="17"/>
      <c r="AJ20" s="17">
        <v>0.310245921683662</v>
      </c>
      <c r="AK20" s="17">
        <v>0.242601584829511</v>
      </c>
      <c r="AL20" s="17">
        <v>0.30559667947475999</v>
      </c>
      <c r="AM20" s="17">
        <v>0.13060955736156701</v>
      </c>
      <c r="AN20" s="17">
        <v>0.231885290688644</v>
      </c>
      <c r="AO20" s="17"/>
      <c r="AP20" s="17">
        <v>0.32180163746293899</v>
      </c>
      <c r="AQ20" s="17">
        <v>0.284840627321095</v>
      </c>
      <c r="AR20" s="17">
        <v>0.28328101804316003</v>
      </c>
    </row>
    <row r="21" spans="2:44" ht="28.7" x14ac:dyDescent="0.5">
      <c r="B21" s="18" t="s">
        <v>128</v>
      </c>
      <c r="C21" s="17">
        <v>0.26772374235229801</v>
      </c>
      <c r="D21" s="17">
        <v>0.33665535515804701</v>
      </c>
      <c r="E21" s="17">
        <v>0.199372275391621</v>
      </c>
      <c r="F21" s="17"/>
      <c r="G21" s="17">
        <v>0.21878989254206799</v>
      </c>
      <c r="H21" s="17">
        <v>0.20395806529945801</v>
      </c>
      <c r="I21" s="17">
        <v>0.23511771948646201</v>
      </c>
      <c r="J21" s="17">
        <v>0.28823406316550299</v>
      </c>
      <c r="K21" s="17">
        <v>0.30674227950367899</v>
      </c>
      <c r="L21" s="17">
        <v>0.33569271447144</v>
      </c>
      <c r="M21" s="17"/>
      <c r="N21" s="17">
        <v>0.33906905565279699</v>
      </c>
      <c r="O21" s="17">
        <v>0.293549281127999</v>
      </c>
      <c r="P21" s="17">
        <v>0.21415248351623001</v>
      </c>
      <c r="Q21" s="17">
        <v>0.20969855118567399</v>
      </c>
      <c r="R21" s="17"/>
      <c r="S21" s="17">
        <v>0.26397944052141398</v>
      </c>
      <c r="T21" s="17">
        <v>0.24457206326273101</v>
      </c>
      <c r="U21" s="17">
        <v>0.294995022854384</v>
      </c>
      <c r="V21" s="17">
        <v>0.24213056225450599</v>
      </c>
      <c r="W21" s="17">
        <v>0.22242380531806799</v>
      </c>
      <c r="X21" s="17">
        <v>0.19628669504806401</v>
      </c>
      <c r="Y21" s="17">
        <v>0.32478587697595102</v>
      </c>
      <c r="Z21" s="17">
        <v>0.20326913374997499</v>
      </c>
      <c r="AA21" s="17">
        <v>0.32159777413671298</v>
      </c>
      <c r="AB21" s="17">
        <v>0.31467814587555898</v>
      </c>
      <c r="AC21" s="17">
        <v>0.26692926586982102</v>
      </c>
      <c r="AD21" s="17">
        <v>0.30602628055511599</v>
      </c>
      <c r="AE21" s="17"/>
      <c r="AF21" s="17">
        <v>0.24934264876901699</v>
      </c>
      <c r="AG21" s="17">
        <v>0.31646427003746402</v>
      </c>
      <c r="AH21" s="17">
        <v>0.21688149353295699</v>
      </c>
      <c r="AI21" s="17"/>
      <c r="AJ21" s="17">
        <v>0.29795772246584601</v>
      </c>
      <c r="AK21" s="17">
        <v>0.23578133459939199</v>
      </c>
      <c r="AL21" s="17">
        <v>0.34979863443240899</v>
      </c>
      <c r="AM21" s="17">
        <v>0.30322749949123601</v>
      </c>
      <c r="AN21" s="17">
        <v>0.21246952333733299</v>
      </c>
      <c r="AO21" s="17"/>
      <c r="AP21" s="17">
        <v>0.31883156705804699</v>
      </c>
      <c r="AQ21" s="17">
        <v>0.25407209909448403</v>
      </c>
      <c r="AR21" s="17">
        <v>0.31789446337484001</v>
      </c>
    </row>
    <row r="22" spans="2:44" x14ac:dyDescent="0.5">
      <c r="B22" s="18" t="s">
        <v>129</v>
      </c>
      <c r="C22" s="17">
        <v>0.25743628471965702</v>
      </c>
      <c r="D22" s="17">
        <v>0.22586431654526601</v>
      </c>
      <c r="E22" s="17">
        <v>0.28741916413958202</v>
      </c>
      <c r="F22" s="17"/>
      <c r="G22" s="17">
        <v>0.25507876669482299</v>
      </c>
      <c r="H22" s="17">
        <v>0.237429591966932</v>
      </c>
      <c r="I22" s="17">
        <v>0.28063026858270301</v>
      </c>
      <c r="J22" s="17">
        <v>0.26695532054902699</v>
      </c>
      <c r="K22" s="17">
        <v>0.24309036718511401</v>
      </c>
      <c r="L22" s="17">
        <v>0.25820778293729102</v>
      </c>
      <c r="M22" s="17"/>
      <c r="N22" s="17">
        <v>0.234379077283347</v>
      </c>
      <c r="O22" s="17">
        <v>0.25757361981188798</v>
      </c>
      <c r="P22" s="17">
        <v>0.26161118609336798</v>
      </c>
      <c r="Q22" s="17">
        <v>0.27702765152257502</v>
      </c>
      <c r="R22" s="17"/>
      <c r="S22" s="17">
        <v>0.22316105723023499</v>
      </c>
      <c r="T22" s="17">
        <v>0.228584954268789</v>
      </c>
      <c r="U22" s="17">
        <v>0.30439677524493203</v>
      </c>
      <c r="V22" s="17">
        <v>0.26516444021531799</v>
      </c>
      <c r="W22" s="17">
        <v>0.21856044092389601</v>
      </c>
      <c r="X22" s="17">
        <v>0.22960476209935199</v>
      </c>
      <c r="Y22" s="17">
        <v>0.29156540891038801</v>
      </c>
      <c r="Z22" s="17">
        <v>0.19267847606674601</v>
      </c>
      <c r="AA22" s="17">
        <v>0.35286828724788799</v>
      </c>
      <c r="AB22" s="17">
        <v>0.23490853189483499</v>
      </c>
      <c r="AC22" s="17">
        <v>0.218924600795185</v>
      </c>
      <c r="AD22" s="17">
        <v>0.34593869814287198</v>
      </c>
      <c r="AE22" s="17"/>
      <c r="AF22" s="17">
        <v>0.23937617062210501</v>
      </c>
      <c r="AG22" s="17">
        <v>0.27228275654530598</v>
      </c>
      <c r="AH22" s="17">
        <v>0.24459779723431199</v>
      </c>
      <c r="AI22" s="17"/>
      <c r="AJ22" s="17">
        <v>0.20427782910936401</v>
      </c>
      <c r="AK22" s="17">
        <v>0.31411669252804197</v>
      </c>
      <c r="AL22" s="17">
        <v>0.26428960169537802</v>
      </c>
      <c r="AM22" s="17">
        <v>0.34031027185739199</v>
      </c>
      <c r="AN22" s="17">
        <v>0.249781774014598</v>
      </c>
      <c r="AO22" s="17"/>
      <c r="AP22" s="17">
        <v>0.182265206567609</v>
      </c>
      <c r="AQ22" s="17">
        <v>0.30798320270405899</v>
      </c>
      <c r="AR22" s="17">
        <v>0.30422849447550299</v>
      </c>
    </row>
    <row r="23" spans="2:44" x14ac:dyDescent="0.5">
      <c r="B23" s="18" t="s">
        <v>130</v>
      </c>
      <c r="C23" s="17">
        <v>0.24764240679961599</v>
      </c>
      <c r="D23" s="17">
        <v>0.263422308770145</v>
      </c>
      <c r="E23" s="17">
        <v>0.23224950145276599</v>
      </c>
      <c r="F23" s="17"/>
      <c r="G23" s="17">
        <v>0.23672723487064401</v>
      </c>
      <c r="H23" s="17">
        <v>0.23941886412215699</v>
      </c>
      <c r="I23" s="17">
        <v>0.22120842590581999</v>
      </c>
      <c r="J23" s="17">
        <v>0.24658023251858999</v>
      </c>
      <c r="K23" s="17">
        <v>0.30834724923242302</v>
      </c>
      <c r="L23" s="17">
        <v>0.24312113601817301</v>
      </c>
      <c r="M23" s="17"/>
      <c r="N23" s="17">
        <v>0.272823956297435</v>
      </c>
      <c r="O23" s="17">
        <v>0.246833588754236</v>
      </c>
      <c r="P23" s="17">
        <v>0.25664842906351798</v>
      </c>
      <c r="Q23" s="17">
        <v>0.215900456514727</v>
      </c>
      <c r="R23" s="17"/>
      <c r="S23" s="17">
        <v>0.27661599398898601</v>
      </c>
      <c r="T23" s="17">
        <v>0.244227274298594</v>
      </c>
      <c r="U23" s="17">
        <v>0.20352745614660001</v>
      </c>
      <c r="V23" s="17">
        <v>0.26034209531784802</v>
      </c>
      <c r="W23" s="17">
        <v>0.26616980611104901</v>
      </c>
      <c r="X23" s="17">
        <v>0.25378891553563698</v>
      </c>
      <c r="Y23" s="17">
        <v>0.247099790488465</v>
      </c>
      <c r="Z23" s="17">
        <v>0.27792779448744998</v>
      </c>
      <c r="AA23" s="17">
        <v>0.242971561591696</v>
      </c>
      <c r="AB23" s="17">
        <v>0.22566150533213</v>
      </c>
      <c r="AC23" s="17">
        <v>0.19228684172413901</v>
      </c>
      <c r="AD23" s="17">
        <v>0.28218038192956002</v>
      </c>
      <c r="AE23" s="17"/>
      <c r="AF23" s="17">
        <v>0.26893818674268799</v>
      </c>
      <c r="AG23" s="17">
        <v>0.23043800296373701</v>
      </c>
      <c r="AH23" s="17">
        <v>0.26117269078231398</v>
      </c>
      <c r="AI23" s="17"/>
      <c r="AJ23" s="17">
        <v>0.32085316385005402</v>
      </c>
      <c r="AK23" s="17">
        <v>0.148016834023214</v>
      </c>
      <c r="AL23" s="17">
        <v>0.21804796056279699</v>
      </c>
      <c r="AM23" s="17">
        <v>0.40464884617239399</v>
      </c>
      <c r="AN23" s="17">
        <v>0.27512744733170602</v>
      </c>
      <c r="AO23" s="17"/>
      <c r="AP23" s="17">
        <v>0.31358770473269199</v>
      </c>
      <c r="AQ23" s="17">
        <v>0.20850338048577</v>
      </c>
      <c r="AR23" s="17">
        <v>0.184468972960008</v>
      </c>
    </row>
    <row r="24" spans="2:44" x14ac:dyDescent="0.5">
      <c r="B24" s="18" t="s">
        <v>131</v>
      </c>
      <c r="C24" s="17">
        <v>0.203840615363997</v>
      </c>
      <c r="D24" s="17">
        <v>0.205422760509336</v>
      </c>
      <c r="E24" s="17">
        <v>0.202149679774765</v>
      </c>
      <c r="F24" s="17"/>
      <c r="G24" s="17">
        <v>0.111947408991783</v>
      </c>
      <c r="H24" s="17">
        <v>0.110728742382683</v>
      </c>
      <c r="I24" s="17">
        <v>0.16996008667228099</v>
      </c>
      <c r="J24" s="17">
        <v>0.22263671767255699</v>
      </c>
      <c r="K24" s="17">
        <v>0.29831895499777</v>
      </c>
      <c r="L24" s="17">
        <v>0.28931076462851502</v>
      </c>
      <c r="M24" s="17"/>
      <c r="N24" s="17">
        <v>0.155303480748678</v>
      </c>
      <c r="O24" s="17">
        <v>0.161609458250844</v>
      </c>
      <c r="P24" s="17">
        <v>0.25139231845313298</v>
      </c>
      <c r="Q24" s="17">
        <v>0.26031901348046099</v>
      </c>
      <c r="R24" s="17"/>
      <c r="S24" s="17">
        <v>0.15590595396482401</v>
      </c>
      <c r="T24" s="17">
        <v>0.22195738370624499</v>
      </c>
      <c r="U24" s="17">
        <v>0.20070614359792899</v>
      </c>
      <c r="V24" s="17">
        <v>0.341569230768489</v>
      </c>
      <c r="W24" s="17">
        <v>0.18352413487071001</v>
      </c>
      <c r="X24" s="17">
        <v>0.20000146580317399</v>
      </c>
      <c r="Y24" s="17">
        <v>0.287252283916132</v>
      </c>
      <c r="Z24" s="17">
        <v>0.20057708870642399</v>
      </c>
      <c r="AA24" s="17">
        <v>0.19071493239071199</v>
      </c>
      <c r="AB24" s="17">
        <v>0.129020545208583</v>
      </c>
      <c r="AC24" s="17">
        <v>0.180650149281911</v>
      </c>
      <c r="AD24" s="17">
        <v>9.5894866517641897E-2</v>
      </c>
      <c r="AE24" s="17"/>
      <c r="AF24" s="17">
        <v>0.35109150539803302</v>
      </c>
      <c r="AG24" s="17">
        <v>0.12640226544442201</v>
      </c>
      <c r="AH24" s="17">
        <v>0.13823697551610201</v>
      </c>
      <c r="AI24" s="17"/>
      <c r="AJ24" s="17">
        <v>0.31166385110735401</v>
      </c>
      <c r="AK24" s="17">
        <v>0.139325435949716</v>
      </c>
      <c r="AL24" s="17">
        <v>0.10475854301936301</v>
      </c>
      <c r="AM24" s="17">
        <v>0.60849010160378303</v>
      </c>
      <c r="AN24" s="17">
        <v>0.167063750096237</v>
      </c>
      <c r="AO24" s="17"/>
      <c r="AP24" s="17">
        <v>0.25179408602751902</v>
      </c>
      <c r="AQ24" s="17">
        <v>0.130769519933262</v>
      </c>
      <c r="AR24" s="17">
        <v>0.109577829239465</v>
      </c>
    </row>
    <row r="25" spans="2:44" ht="28.7" x14ac:dyDescent="0.5">
      <c r="B25" s="18" t="s">
        <v>132</v>
      </c>
      <c r="C25" s="17">
        <v>0.16929480099984101</v>
      </c>
      <c r="D25" s="17">
        <v>0.19687138766926099</v>
      </c>
      <c r="E25" s="17">
        <v>0.14002887662059499</v>
      </c>
      <c r="F25" s="17"/>
      <c r="G25" s="17">
        <v>0.191945520415642</v>
      </c>
      <c r="H25" s="17">
        <v>0.14491115185321199</v>
      </c>
      <c r="I25" s="17">
        <v>0.15322333625001</v>
      </c>
      <c r="J25" s="17">
        <v>0.185208395391358</v>
      </c>
      <c r="K25" s="17">
        <v>0.152584490861504</v>
      </c>
      <c r="L25" s="17">
        <v>0.185408227174087</v>
      </c>
      <c r="M25" s="17"/>
      <c r="N25" s="17">
        <v>0.164558303131079</v>
      </c>
      <c r="O25" s="17">
        <v>0.18450520762355699</v>
      </c>
      <c r="P25" s="17">
        <v>0.149153457003528</v>
      </c>
      <c r="Q25" s="17">
        <v>0.17423910987598201</v>
      </c>
      <c r="R25" s="17"/>
      <c r="S25" s="17">
        <v>0.16253842230408599</v>
      </c>
      <c r="T25" s="17">
        <v>0.15370666710108799</v>
      </c>
      <c r="U25" s="17">
        <v>0.14973268458445099</v>
      </c>
      <c r="V25" s="17">
        <v>0.162425306468547</v>
      </c>
      <c r="W25" s="17">
        <v>0.12649805810437201</v>
      </c>
      <c r="X25" s="17">
        <v>0.140876987354186</v>
      </c>
      <c r="Y25" s="17">
        <v>0.26759840573190202</v>
      </c>
      <c r="Z25" s="17">
        <v>0.140714345828575</v>
      </c>
      <c r="AA25" s="17">
        <v>0.19539707404777701</v>
      </c>
      <c r="AB25" s="17">
        <v>0.17322051835789301</v>
      </c>
      <c r="AC25" s="17">
        <v>0.21070186024939699</v>
      </c>
      <c r="AD25" s="17">
        <v>0.12482885669530901</v>
      </c>
      <c r="AE25" s="17"/>
      <c r="AF25" s="17">
        <v>0.14441832570560501</v>
      </c>
      <c r="AG25" s="17">
        <v>0.198862397096705</v>
      </c>
      <c r="AH25" s="17">
        <v>0.135383780273022</v>
      </c>
      <c r="AI25" s="17"/>
      <c r="AJ25" s="17">
        <v>0.14255225961858201</v>
      </c>
      <c r="AK25" s="17">
        <v>0.19737724655885899</v>
      </c>
      <c r="AL25" s="17">
        <v>0.21960843826285301</v>
      </c>
      <c r="AM25" s="17">
        <v>0.15791464899702601</v>
      </c>
      <c r="AN25" s="17">
        <v>0.13879601650352499</v>
      </c>
      <c r="AO25" s="17"/>
      <c r="AP25" s="17">
        <v>0.12558870160444799</v>
      </c>
      <c r="AQ25" s="17">
        <v>0.191991263632977</v>
      </c>
      <c r="AR25" s="17">
        <v>0.23733562737635699</v>
      </c>
    </row>
    <row r="26" spans="2:44" ht="43" x14ac:dyDescent="0.5">
      <c r="B26" s="18" t="s">
        <v>133</v>
      </c>
      <c r="C26" s="17">
        <v>0.103201050136392</v>
      </c>
      <c r="D26" s="17">
        <v>0.121034416196474</v>
      </c>
      <c r="E26" s="17">
        <v>8.5239208563619995E-2</v>
      </c>
      <c r="F26" s="17"/>
      <c r="G26" s="17">
        <v>0.23497681984752</v>
      </c>
      <c r="H26" s="17">
        <v>0.130624725150042</v>
      </c>
      <c r="I26" s="17">
        <v>0.110078906090756</v>
      </c>
      <c r="J26" s="17">
        <v>8.9209637949106302E-2</v>
      </c>
      <c r="K26" s="17">
        <v>3.2257605978132403E-2</v>
      </c>
      <c r="L26" s="17">
        <v>4.6776850062571998E-2</v>
      </c>
      <c r="M26" s="17"/>
      <c r="N26" s="17">
        <v>0.12760996198726901</v>
      </c>
      <c r="O26" s="17">
        <v>0.11115264795807001</v>
      </c>
      <c r="P26" s="17">
        <v>8.3500506779481204E-2</v>
      </c>
      <c r="Q26" s="17">
        <v>8.6961985389061094E-2</v>
      </c>
      <c r="R26" s="17"/>
      <c r="S26" s="17">
        <v>0.114463522217871</v>
      </c>
      <c r="T26" s="17">
        <v>7.0446403287848902E-2</v>
      </c>
      <c r="U26" s="17">
        <v>0.10132066734221599</v>
      </c>
      <c r="V26" s="17">
        <v>7.6845535652127497E-2</v>
      </c>
      <c r="W26" s="17">
        <v>8.3837900923053904E-2</v>
      </c>
      <c r="X26" s="17">
        <v>0.13117163151488001</v>
      </c>
      <c r="Y26" s="17">
        <v>0.11934569511300699</v>
      </c>
      <c r="Z26" s="17">
        <v>5.9080124026311402E-2</v>
      </c>
      <c r="AA26" s="17">
        <v>0.153742961799406</v>
      </c>
      <c r="AB26" s="17">
        <v>9.6946201420362393E-2</v>
      </c>
      <c r="AC26" s="17">
        <v>0.110216454459027</v>
      </c>
      <c r="AD26" s="17">
        <v>7.4795722365680203E-2</v>
      </c>
      <c r="AE26" s="17"/>
      <c r="AF26" s="17">
        <v>5.9113090378716503E-2</v>
      </c>
      <c r="AG26" s="17">
        <v>0.10314685302068299</v>
      </c>
      <c r="AH26" s="17">
        <v>0.124481841753516</v>
      </c>
      <c r="AI26" s="17"/>
      <c r="AJ26" s="17">
        <v>5.9485680480335701E-2</v>
      </c>
      <c r="AK26" s="17">
        <v>0.14280575499675199</v>
      </c>
      <c r="AL26" s="17">
        <v>8.9819346032330993E-2</v>
      </c>
      <c r="AM26" s="17">
        <v>5.6126414862066203E-2</v>
      </c>
      <c r="AN26" s="17">
        <v>9.6615212903467002E-2</v>
      </c>
      <c r="AO26" s="17"/>
      <c r="AP26" s="17">
        <v>8.6636194684659301E-2</v>
      </c>
      <c r="AQ26" s="17">
        <v>0.14190575992865201</v>
      </c>
      <c r="AR26" s="17">
        <v>7.8012677235817104E-2</v>
      </c>
    </row>
    <row r="27" spans="2:44" x14ac:dyDescent="0.5">
      <c r="B27" s="18" t="s">
        <v>134</v>
      </c>
      <c r="C27" s="17">
        <v>8.3615157016003305E-2</v>
      </c>
      <c r="D27" s="17">
        <v>0.101279390908965</v>
      </c>
      <c r="E27" s="17">
        <v>6.4798157505860293E-2</v>
      </c>
      <c r="F27" s="17"/>
      <c r="G27" s="17">
        <v>0.16664178376390201</v>
      </c>
      <c r="H27" s="17">
        <v>7.4282123354478105E-2</v>
      </c>
      <c r="I27" s="17">
        <v>0.10798613927906001</v>
      </c>
      <c r="J27" s="17">
        <v>7.2308878996812501E-2</v>
      </c>
      <c r="K27" s="17">
        <v>6.1009656702168499E-2</v>
      </c>
      <c r="L27" s="17">
        <v>4.0445789602997197E-2</v>
      </c>
      <c r="M27" s="17"/>
      <c r="N27" s="17">
        <v>0.1080542852045</v>
      </c>
      <c r="O27" s="17">
        <v>9.6240941262593596E-2</v>
      </c>
      <c r="P27" s="17">
        <v>6.3938392101485997E-2</v>
      </c>
      <c r="Q27" s="17">
        <v>6.0481364029106199E-2</v>
      </c>
      <c r="R27" s="17"/>
      <c r="S27" s="17">
        <v>0.10806322804749099</v>
      </c>
      <c r="T27" s="17">
        <v>4.9197583261429902E-2</v>
      </c>
      <c r="U27" s="17">
        <v>8.9962468703944601E-2</v>
      </c>
      <c r="V27" s="17">
        <v>6.04230375996479E-2</v>
      </c>
      <c r="W27" s="17">
        <v>7.1333407589510497E-2</v>
      </c>
      <c r="X27" s="17">
        <v>9.9884547687037195E-2</v>
      </c>
      <c r="Y27" s="17">
        <v>8.3191693605370404E-2</v>
      </c>
      <c r="Z27" s="17">
        <v>3.5939139963289901E-2</v>
      </c>
      <c r="AA27" s="17">
        <v>0.11251180562435099</v>
      </c>
      <c r="AB27" s="17">
        <v>9.2373697264394206E-2</v>
      </c>
      <c r="AC27" s="17">
        <v>9.9153301292078597E-2</v>
      </c>
      <c r="AD27" s="17">
        <v>5.6863718014151902E-2</v>
      </c>
      <c r="AE27" s="17"/>
      <c r="AF27" s="17">
        <v>3.9407697947197902E-2</v>
      </c>
      <c r="AG27" s="17">
        <v>0.10439400675857299</v>
      </c>
      <c r="AH27" s="17">
        <v>8.6313849010577398E-2</v>
      </c>
      <c r="AI27" s="17"/>
      <c r="AJ27" s="17">
        <v>5.6374895605557897E-2</v>
      </c>
      <c r="AK27" s="17">
        <v>8.5263976618798004E-2</v>
      </c>
      <c r="AL27" s="17">
        <v>0.12006851631682</v>
      </c>
      <c r="AM27" s="17">
        <v>2.5998796614793301E-2</v>
      </c>
      <c r="AN27" s="17">
        <v>8.5919532676107802E-2</v>
      </c>
      <c r="AO27" s="17"/>
      <c r="AP27" s="17">
        <v>5.7365820440736397E-2</v>
      </c>
      <c r="AQ27" s="17">
        <v>0.11418782029805399</v>
      </c>
      <c r="AR27" s="17">
        <v>9.5706719490117706E-2</v>
      </c>
    </row>
    <row r="28" spans="2:44" ht="28.7" x14ac:dyDescent="0.5">
      <c r="B28" s="18" t="s">
        <v>135</v>
      </c>
      <c r="C28" s="17">
        <v>7.6934936714703903E-2</v>
      </c>
      <c r="D28" s="17">
        <v>8.6103830516777197E-2</v>
      </c>
      <c r="E28" s="17">
        <v>6.7332773937856402E-2</v>
      </c>
      <c r="F28" s="17"/>
      <c r="G28" s="17">
        <v>9.65312263600272E-2</v>
      </c>
      <c r="H28" s="17">
        <v>0.10094839653549</v>
      </c>
      <c r="I28" s="17">
        <v>6.8852251374717593E-2</v>
      </c>
      <c r="J28" s="17">
        <v>7.6583896860290102E-2</v>
      </c>
      <c r="K28" s="17">
        <v>6.0245687142797703E-2</v>
      </c>
      <c r="L28" s="17">
        <v>6.2518002062473294E-2</v>
      </c>
      <c r="M28" s="17"/>
      <c r="N28" s="17">
        <v>8.1135873488945201E-2</v>
      </c>
      <c r="O28" s="17">
        <v>8.1489804371807195E-2</v>
      </c>
      <c r="P28" s="17">
        <v>7.0180817395019204E-2</v>
      </c>
      <c r="Q28" s="17">
        <v>7.4370979726022801E-2</v>
      </c>
      <c r="R28" s="17"/>
      <c r="S28" s="17">
        <v>9.3986228054697293E-2</v>
      </c>
      <c r="T28" s="17">
        <v>3.8121600999202497E-2</v>
      </c>
      <c r="U28" s="17">
        <v>7.14284047697408E-2</v>
      </c>
      <c r="V28" s="17">
        <v>6.6864408445614698E-2</v>
      </c>
      <c r="W28" s="17">
        <v>9.2152900453944295E-2</v>
      </c>
      <c r="X28" s="17">
        <v>5.7019303785330003E-2</v>
      </c>
      <c r="Y28" s="17">
        <v>6.5717387654360096E-2</v>
      </c>
      <c r="Z28" s="17">
        <v>0.120616550909539</v>
      </c>
      <c r="AA28" s="17">
        <v>8.1885542790282803E-2</v>
      </c>
      <c r="AB28" s="17">
        <v>6.6348634360956393E-2</v>
      </c>
      <c r="AC28" s="17">
        <v>0.13894937551891201</v>
      </c>
      <c r="AD28" s="17">
        <v>0.116340631041913</v>
      </c>
      <c r="AE28" s="17"/>
      <c r="AF28" s="17">
        <v>5.3266685358386003E-2</v>
      </c>
      <c r="AG28" s="17">
        <v>0.102299240165986</v>
      </c>
      <c r="AH28" s="17">
        <v>6.31131040960458E-2</v>
      </c>
      <c r="AI28" s="17"/>
      <c r="AJ28" s="17">
        <v>5.73348185280418E-2</v>
      </c>
      <c r="AK28" s="17">
        <v>0.106413200137718</v>
      </c>
      <c r="AL28" s="17">
        <v>0.112970232671083</v>
      </c>
      <c r="AM28" s="17">
        <v>0</v>
      </c>
      <c r="AN28" s="17">
        <v>4.8014887618315703E-2</v>
      </c>
      <c r="AO28" s="17"/>
      <c r="AP28" s="17">
        <v>5.76272559881554E-2</v>
      </c>
      <c r="AQ28" s="17">
        <v>0.10052374089048299</v>
      </c>
      <c r="AR28" s="17">
        <v>0.10293233457855699</v>
      </c>
    </row>
    <row r="29" spans="2:44" x14ac:dyDescent="0.5">
      <c r="B29" s="18" t="s">
        <v>136</v>
      </c>
      <c r="C29" s="17">
        <v>7.0949736253790599E-2</v>
      </c>
      <c r="D29" s="17">
        <v>9.8387993693489204E-2</v>
      </c>
      <c r="E29" s="17">
        <v>4.4413352169302901E-2</v>
      </c>
      <c r="F29" s="17"/>
      <c r="G29" s="17">
        <v>0.104537061134044</v>
      </c>
      <c r="H29" s="17">
        <v>8.9716755276002494E-2</v>
      </c>
      <c r="I29" s="17">
        <v>7.0885207359862104E-2</v>
      </c>
      <c r="J29" s="17">
        <v>8.5098981602488299E-2</v>
      </c>
      <c r="K29" s="17">
        <v>2.7454969534047299E-2</v>
      </c>
      <c r="L29" s="17">
        <v>5.1154121060100997E-2</v>
      </c>
      <c r="M29" s="17"/>
      <c r="N29" s="17">
        <v>8.7964276007749198E-2</v>
      </c>
      <c r="O29" s="17">
        <v>8.5914095535022994E-2</v>
      </c>
      <c r="P29" s="17">
        <v>5.5558644815890602E-2</v>
      </c>
      <c r="Q29" s="17">
        <v>4.9055273766079301E-2</v>
      </c>
      <c r="R29" s="17"/>
      <c r="S29" s="17">
        <v>0.100402217424546</v>
      </c>
      <c r="T29" s="17">
        <v>5.6642181727044397E-2</v>
      </c>
      <c r="U29" s="17">
        <v>8.3183391240453902E-2</v>
      </c>
      <c r="V29" s="17">
        <v>6.2369294872247197E-2</v>
      </c>
      <c r="W29" s="17">
        <v>7.0546918244930396E-2</v>
      </c>
      <c r="X29" s="17">
        <v>5.2567850350792297E-2</v>
      </c>
      <c r="Y29" s="17">
        <v>4.7579397582122901E-2</v>
      </c>
      <c r="Z29" s="17">
        <v>3.7873778628509699E-2</v>
      </c>
      <c r="AA29" s="17">
        <v>9.4705039399562693E-2</v>
      </c>
      <c r="AB29" s="17">
        <v>7.9476891231465202E-2</v>
      </c>
      <c r="AC29" s="17">
        <v>6.0166028630311397E-2</v>
      </c>
      <c r="AD29" s="17">
        <v>5.6043787128084097E-2</v>
      </c>
      <c r="AE29" s="17"/>
      <c r="AF29" s="17">
        <v>2.6370339288078502E-2</v>
      </c>
      <c r="AG29" s="17">
        <v>0.103890379134082</v>
      </c>
      <c r="AH29" s="17">
        <v>7.7337674848918403E-2</v>
      </c>
      <c r="AI29" s="17"/>
      <c r="AJ29" s="17">
        <v>3.0147080661785099E-2</v>
      </c>
      <c r="AK29" s="17">
        <v>0.106796253364747</v>
      </c>
      <c r="AL29" s="17">
        <v>0.109928092191097</v>
      </c>
      <c r="AM29" s="17">
        <v>2.8109968400097302E-2</v>
      </c>
      <c r="AN29" s="17">
        <v>6.5844299623652902E-2</v>
      </c>
      <c r="AO29" s="17"/>
      <c r="AP29" s="17">
        <v>3.9994204786699697E-2</v>
      </c>
      <c r="AQ29" s="17">
        <v>0.10677593512136099</v>
      </c>
      <c r="AR29" s="17">
        <v>9.5266403832391794E-2</v>
      </c>
    </row>
    <row r="30" spans="2:44" x14ac:dyDescent="0.5">
      <c r="B30" s="18" t="s">
        <v>87</v>
      </c>
      <c r="C30" s="17">
        <v>6.4731402326254406E-2</v>
      </c>
      <c r="D30" s="17">
        <v>4.2058599460363902E-2</v>
      </c>
      <c r="E30" s="17">
        <v>8.7143180914909996E-2</v>
      </c>
      <c r="F30" s="17"/>
      <c r="G30" s="17">
        <v>4.5919799801113E-2</v>
      </c>
      <c r="H30" s="17">
        <v>4.2373429673264199E-2</v>
      </c>
      <c r="I30" s="17">
        <v>8.0327226971354498E-2</v>
      </c>
      <c r="J30" s="17">
        <v>7.4783870249269302E-2</v>
      </c>
      <c r="K30" s="17">
        <v>7.4225582690903402E-2</v>
      </c>
      <c r="L30" s="17">
        <v>6.8070837629880407E-2</v>
      </c>
      <c r="M30" s="17"/>
      <c r="N30" s="17">
        <v>4.4450738794620297E-2</v>
      </c>
      <c r="O30" s="17">
        <v>6.3117276541263298E-2</v>
      </c>
      <c r="P30" s="17">
        <v>5.34629141277978E-2</v>
      </c>
      <c r="Q30" s="17">
        <v>9.8810033675915801E-2</v>
      </c>
      <c r="R30" s="17"/>
      <c r="S30" s="17">
        <v>4.3190407266443201E-2</v>
      </c>
      <c r="T30" s="17">
        <v>6.3177855050658593E-2</v>
      </c>
      <c r="U30" s="17">
        <v>8.18291840360197E-2</v>
      </c>
      <c r="V30" s="17">
        <v>5.8928795005475203E-2</v>
      </c>
      <c r="W30" s="17">
        <v>6.7482823694207494E-2</v>
      </c>
      <c r="X30" s="17">
        <v>8.7743140480510698E-2</v>
      </c>
      <c r="Y30" s="17">
        <v>5.46916389631893E-2</v>
      </c>
      <c r="Z30" s="17">
        <v>6.14817995214781E-2</v>
      </c>
      <c r="AA30" s="17">
        <v>7.0212282283837205E-2</v>
      </c>
      <c r="AB30" s="17">
        <v>5.54943827890289E-2</v>
      </c>
      <c r="AC30" s="17">
        <v>6.9773502109198401E-2</v>
      </c>
      <c r="AD30" s="17">
        <v>9.89074386446223E-2</v>
      </c>
      <c r="AE30" s="17"/>
      <c r="AF30" s="17">
        <v>6.1760073313459701E-2</v>
      </c>
      <c r="AG30" s="17">
        <v>4.8755796055817098E-2</v>
      </c>
      <c r="AH30" s="17">
        <v>0.108509253111631</v>
      </c>
      <c r="AI30" s="17"/>
      <c r="AJ30" s="17">
        <v>4.41439025113863E-2</v>
      </c>
      <c r="AK30" s="17">
        <v>6.2771609350626506E-2</v>
      </c>
      <c r="AL30" s="17">
        <v>3.4633358517810603E-2</v>
      </c>
      <c r="AM30" s="17">
        <v>4.6709794571756003E-2</v>
      </c>
      <c r="AN30" s="17">
        <v>0.132124833778447</v>
      </c>
      <c r="AO30" s="17"/>
      <c r="AP30" s="17">
        <v>4.1419246280242898E-2</v>
      </c>
      <c r="AQ30" s="17">
        <v>5.2046098014681297E-2</v>
      </c>
      <c r="AR30" s="17">
        <v>4.4965841315079497E-2</v>
      </c>
    </row>
    <row r="31" spans="2:44" ht="28.7" x14ac:dyDescent="0.5">
      <c r="B31" s="18" t="s">
        <v>137</v>
      </c>
      <c r="C31" s="19">
        <v>1.09197179963478E-2</v>
      </c>
      <c r="D31" s="19">
        <v>1.15544622931016E-2</v>
      </c>
      <c r="E31" s="19">
        <v>1.03422571847736E-2</v>
      </c>
      <c r="F31" s="19"/>
      <c r="G31" s="19">
        <v>3.21587729223375E-3</v>
      </c>
      <c r="H31" s="19">
        <v>1.1635655573703E-2</v>
      </c>
      <c r="I31" s="19">
        <v>2.6030985181397601E-2</v>
      </c>
      <c r="J31" s="19">
        <v>2.8231805918967098E-3</v>
      </c>
      <c r="K31" s="19">
        <v>1.24491667590465E-2</v>
      </c>
      <c r="L31" s="19">
        <v>8.7078344699032095E-3</v>
      </c>
      <c r="M31" s="19"/>
      <c r="N31" s="19">
        <v>1.04483706191172E-2</v>
      </c>
      <c r="O31" s="19">
        <v>1.23206357968072E-2</v>
      </c>
      <c r="P31" s="19">
        <v>1.5478938537338199E-2</v>
      </c>
      <c r="Q31" s="19">
        <v>6.0745031968394503E-3</v>
      </c>
      <c r="R31" s="19"/>
      <c r="S31" s="19">
        <v>1.1895674759058301E-2</v>
      </c>
      <c r="T31" s="19">
        <v>1.7778878715454399E-2</v>
      </c>
      <c r="U31" s="19">
        <v>5.29646521899391E-3</v>
      </c>
      <c r="V31" s="19">
        <v>1.5682960462808801E-2</v>
      </c>
      <c r="W31" s="19">
        <v>0</v>
      </c>
      <c r="X31" s="19">
        <v>5.4866170324990599E-3</v>
      </c>
      <c r="Y31" s="19">
        <v>0</v>
      </c>
      <c r="Z31" s="19">
        <v>1.22082291596643E-2</v>
      </c>
      <c r="AA31" s="19">
        <v>1.2962341522105601E-2</v>
      </c>
      <c r="AB31" s="19">
        <v>3.0054870995487499E-2</v>
      </c>
      <c r="AC31" s="19">
        <v>0</v>
      </c>
      <c r="AD31" s="19">
        <v>0</v>
      </c>
      <c r="AE31" s="19"/>
      <c r="AF31" s="19">
        <v>1.21926982964947E-2</v>
      </c>
      <c r="AG31" s="19">
        <v>1.0165486120717399E-2</v>
      </c>
      <c r="AH31" s="19">
        <v>1.38075885076727E-2</v>
      </c>
      <c r="AI31" s="19"/>
      <c r="AJ31" s="19">
        <v>9.7737028382734303E-3</v>
      </c>
      <c r="AK31" s="19">
        <v>7.8440409732748791E-3</v>
      </c>
      <c r="AL31" s="19">
        <v>1.38559829199157E-2</v>
      </c>
      <c r="AM31" s="19">
        <v>0</v>
      </c>
      <c r="AN31" s="19">
        <v>1.1309124185370299E-2</v>
      </c>
      <c r="AO31" s="19"/>
      <c r="AP31" s="19">
        <v>2.6361098817174102E-3</v>
      </c>
      <c r="AQ31" s="19">
        <v>5.8070693420483E-3</v>
      </c>
      <c r="AR31" s="19">
        <v>2.8812193295090001E-2</v>
      </c>
    </row>
    <row r="32" spans="2:44" x14ac:dyDescent="0.5">
      <c r="B32" s="16"/>
    </row>
    <row r="33" spans="2:2" x14ac:dyDescent="0.5">
      <c r="B33" t="s">
        <v>76</v>
      </c>
    </row>
    <row r="34" spans="2:2" x14ac:dyDescent="0.5">
      <c r="B34" t="s">
        <v>77</v>
      </c>
    </row>
    <row r="36" spans="2:2" x14ac:dyDescent="0.5">
      <c r="B36" s="8" t="str">
        <f>HYPERLINK("#'Contents'!A1", "Return to Contents")</f>
        <v>Return to Contents</v>
      </c>
    </row>
  </sheetData>
  <mergeCells count="8">
    <mergeCell ref="AJ5:AN5"/>
    <mergeCell ref="AP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2:AR25"/>
  <sheetViews>
    <sheetView showGridLines="0" workbookViewId="0">
      <pane xSplit="2" topLeftCell="C1" activePane="topRight" state="frozen"/>
      <selection pane="topRight"/>
    </sheetView>
  </sheetViews>
  <sheetFormatPr defaultColWidth="10.8203125" defaultRowHeight="14.35" x14ac:dyDescent="0.5"/>
  <cols>
    <col min="2" max="2" width="25.703125" customWidth="1"/>
    <col min="3" max="5" width="10.703125" customWidth="1"/>
    <col min="6" max="6" width="2.17578125" customWidth="1"/>
    <col min="7" max="12" width="10.703125" customWidth="1"/>
    <col min="13" max="13" width="2.17578125" customWidth="1"/>
    <col min="14" max="17" width="10.703125" customWidth="1"/>
    <col min="18" max="18" width="2.17578125" customWidth="1"/>
    <col min="19" max="30" width="10.703125" customWidth="1"/>
    <col min="31" max="31" width="2.17578125" customWidth="1"/>
    <col min="32" max="34" width="10.703125" customWidth="1"/>
    <col min="35" max="35" width="2.17578125" customWidth="1"/>
    <col min="36" max="40" width="10.703125" customWidth="1"/>
    <col min="41" max="41" width="2.17578125" customWidth="1"/>
    <col min="42" max="44" width="10.703125" customWidth="1"/>
    <col min="45" max="45" width="2.17578125" customWidth="1"/>
  </cols>
  <sheetData>
    <row r="2" spans="2:44" ht="40" customHeight="1" x14ac:dyDescent="0.5">
      <c r="D2" s="30" t="s">
        <v>150</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row>
    <row r="5" spans="2:44" ht="30" customHeight="1" x14ac:dyDescent="0.5">
      <c r="B5" s="15"/>
      <c r="C5" s="15"/>
      <c r="D5" s="29" t="s">
        <v>50</v>
      </c>
      <c r="E5" s="29"/>
      <c r="F5" s="15"/>
      <c r="G5" s="29" t="s">
        <v>51</v>
      </c>
      <c r="H5" s="29"/>
      <c r="I5" s="29"/>
      <c r="J5" s="29"/>
      <c r="K5" s="29"/>
      <c r="L5" s="29"/>
      <c r="M5" s="15"/>
      <c r="N5" s="29" t="s">
        <v>52</v>
      </c>
      <c r="O5" s="29"/>
      <c r="P5" s="29"/>
      <c r="Q5" s="29"/>
      <c r="R5" s="15"/>
      <c r="S5" s="29" t="s">
        <v>53</v>
      </c>
      <c r="T5" s="29"/>
      <c r="U5" s="29"/>
      <c r="V5" s="29"/>
      <c r="W5" s="29"/>
      <c r="X5" s="29"/>
      <c r="Y5" s="29"/>
      <c r="Z5" s="29"/>
      <c r="AA5" s="29"/>
      <c r="AB5" s="29"/>
      <c r="AC5" s="29"/>
      <c r="AD5" s="29"/>
      <c r="AE5" s="15"/>
      <c r="AF5" s="29" t="s">
        <v>54</v>
      </c>
      <c r="AG5" s="29"/>
      <c r="AH5" s="29"/>
      <c r="AI5" s="15"/>
      <c r="AJ5" s="29" t="s">
        <v>55</v>
      </c>
      <c r="AK5" s="29"/>
      <c r="AL5" s="29"/>
      <c r="AM5" s="29"/>
      <c r="AN5" s="29"/>
      <c r="AO5" s="15"/>
      <c r="AP5" s="29" t="s">
        <v>56</v>
      </c>
      <c r="AQ5" s="29"/>
      <c r="AR5" s="29"/>
    </row>
    <row r="6" spans="2:44" ht="43" x14ac:dyDescent="0.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row>
    <row r="7" spans="2:44" ht="30" customHeight="1" x14ac:dyDescent="0.5">
      <c r="B7" s="10" t="s">
        <v>18</v>
      </c>
      <c r="C7" s="10">
        <v>2011</v>
      </c>
      <c r="D7" s="10">
        <v>973</v>
      </c>
      <c r="E7" s="10">
        <v>1034</v>
      </c>
      <c r="F7" s="10"/>
      <c r="G7" s="10">
        <v>293</v>
      </c>
      <c r="H7" s="10">
        <v>293</v>
      </c>
      <c r="I7" s="10">
        <v>331</v>
      </c>
      <c r="J7" s="10">
        <v>331</v>
      </c>
      <c r="K7" s="10">
        <v>305</v>
      </c>
      <c r="L7" s="10">
        <v>458</v>
      </c>
      <c r="M7" s="10"/>
      <c r="N7" s="10">
        <v>545</v>
      </c>
      <c r="O7" s="10">
        <v>548</v>
      </c>
      <c r="P7" s="10">
        <v>415</v>
      </c>
      <c r="Q7" s="10">
        <v>498</v>
      </c>
      <c r="R7" s="10"/>
      <c r="S7" s="10">
        <v>288</v>
      </c>
      <c r="T7" s="10">
        <v>268</v>
      </c>
      <c r="U7" s="10">
        <v>162</v>
      </c>
      <c r="V7" s="10">
        <v>184</v>
      </c>
      <c r="W7" s="10">
        <v>142</v>
      </c>
      <c r="X7" s="10">
        <v>193</v>
      </c>
      <c r="Y7" s="10">
        <v>161</v>
      </c>
      <c r="Z7" s="10">
        <v>83</v>
      </c>
      <c r="AA7" s="10">
        <v>227</v>
      </c>
      <c r="AB7" s="10">
        <v>144</v>
      </c>
      <c r="AC7" s="10">
        <v>107</v>
      </c>
      <c r="AD7" s="10">
        <v>52</v>
      </c>
      <c r="AE7" s="10"/>
      <c r="AF7" s="10">
        <v>728</v>
      </c>
      <c r="AG7" s="10">
        <v>785</v>
      </c>
      <c r="AH7" s="10">
        <v>299</v>
      </c>
      <c r="AI7" s="10"/>
      <c r="AJ7" s="10">
        <v>692</v>
      </c>
      <c r="AK7" s="10">
        <v>539</v>
      </c>
      <c r="AL7" s="10">
        <v>143</v>
      </c>
      <c r="AM7" s="10">
        <v>38</v>
      </c>
      <c r="AN7" s="10">
        <v>294</v>
      </c>
      <c r="AO7" s="10"/>
      <c r="AP7" s="10">
        <v>390</v>
      </c>
      <c r="AQ7" s="10">
        <v>732</v>
      </c>
      <c r="AR7" s="10">
        <v>133</v>
      </c>
    </row>
    <row r="8" spans="2:44" ht="30" customHeight="1" x14ac:dyDescent="0.5">
      <c r="B8" s="11" t="s">
        <v>19</v>
      </c>
      <c r="C8" s="11">
        <v>2011</v>
      </c>
      <c r="D8" s="11">
        <v>992</v>
      </c>
      <c r="E8" s="11">
        <v>1015</v>
      </c>
      <c r="F8" s="11"/>
      <c r="G8" s="11">
        <v>280</v>
      </c>
      <c r="H8" s="11">
        <v>341</v>
      </c>
      <c r="I8" s="11">
        <v>343</v>
      </c>
      <c r="J8" s="11">
        <v>343</v>
      </c>
      <c r="K8" s="11">
        <v>283</v>
      </c>
      <c r="L8" s="11">
        <v>420</v>
      </c>
      <c r="M8" s="11"/>
      <c r="N8" s="11">
        <v>541</v>
      </c>
      <c r="O8" s="11">
        <v>522</v>
      </c>
      <c r="P8" s="11">
        <v>441</v>
      </c>
      <c r="Q8" s="11">
        <v>502</v>
      </c>
      <c r="R8" s="11"/>
      <c r="S8" s="11">
        <v>282</v>
      </c>
      <c r="T8" s="11">
        <v>261</v>
      </c>
      <c r="U8" s="11">
        <v>161</v>
      </c>
      <c r="V8" s="11">
        <v>181</v>
      </c>
      <c r="W8" s="11">
        <v>141</v>
      </c>
      <c r="X8" s="11">
        <v>181</v>
      </c>
      <c r="Y8" s="11">
        <v>161</v>
      </c>
      <c r="Z8" s="11">
        <v>80</v>
      </c>
      <c r="AA8" s="11">
        <v>221</v>
      </c>
      <c r="AB8" s="11">
        <v>181</v>
      </c>
      <c r="AC8" s="11">
        <v>101</v>
      </c>
      <c r="AD8" s="11">
        <v>60</v>
      </c>
      <c r="AE8" s="11"/>
      <c r="AF8" s="11">
        <v>714</v>
      </c>
      <c r="AG8" s="11">
        <v>797</v>
      </c>
      <c r="AH8" s="11">
        <v>308</v>
      </c>
      <c r="AI8" s="11"/>
      <c r="AJ8" s="11">
        <v>674</v>
      </c>
      <c r="AK8" s="11">
        <v>545</v>
      </c>
      <c r="AL8" s="11">
        <v>138</v>
      </c>
      <c r="AM8" s="11">
        <v>36</v>
      </c>
      <c r="AN8" s="11">
        <v>298</v>
      </c>
      <c r="AO8" s="11"/>
      <c r="AP8" s="11">
        <v>383</v>
      </c>
      <c r="AQ8" s="11">
        <v>736</v>
      </c>
      <c r="AR8" s="11">
        <v>130</v>
      </c>
    </row>
    <row r="9" spans="2:44" ht="28.7" x14ac:dyDescent="0.5">
      <c r="B9" s="18" t="s">
        <v>139</v>
      </c>
      <c r="C9" s="17">
        <v>0.55901733801263298</v>
      </c>
      <c r="D9" s="17">
        <v>0.59336247191268399</v>
      </c>
      <c r="E9" s="17">
        <v>0.52466639814461402</v>
      </c>
      <c r="F9" s="17"/>
      <c r="G9" s="17">
        <v>0.60495227435399901</v>
      </c>
      <c r="H9" s="17">
        <v>0.62632964755825005</v>
      </c>
      <c r="I9" s="17">
        <v>0.60948028486335803</v>
      </c>
      <c r="J9" s="17">
        <v>0.601013682401492</v>
      </c>
      <c r="K9" s="17">
        <v>0.51908333316094302</v>
      </c>
      <c r="L9" s="17">
        <v>0.42513936426922999</v>
      </c>
      <c r="M9" s="17"/>
      <c r="N9" s="17">
        <v>0.56388750287285805</v>
      </c>
      <c r="O9" s="17">
        <v>0.58061643431531895</v>
      </c>
      <c r="P9" s="17">
        <v>0.54558209268323599</v>
      </c>
      <c r="Q9" s="17">
        <v>0.54466892831804503</v>
      </c>
      <c r="R9" s="17"/>
      <c r="S9" s="17">
        <v>0.55495551860363801</v>
      </c>
      <c r="T9" s="17">
        <v>0.54992877960811204</v>
      </c>
      <c r="U9" s="17">
        <v>0.54278628625502501</v>
      </c>
      <c r="V9" s="17">
        <v>0.51033772406599298</v>
      </c>
      <c r="W9" s="17">
        <v>0.54810639003735795</v>
      </c>
      <c r="X9" s="17">
        <v>0.58095961215792702</v>
      </c>
      <c r="Y9" s="17">
        <v>0.52265883590523798</v>
      </c>
      <c r="Z9" s="17">
        <v>0.60227905657990399</v>
      </c>
      <c r="AA9" s="17">
        <v>0.56433302060964996</v>
      </c>
      <c r="AB9" s="17">
        <v>0.57061548386401995</v>
      </c>
      <c r="AC9" s="17">
        <v>0.63544060671523706</v>
      </c>
      <c r="AD9" s="17">
        <v>0.62422316261308497</v>
      </c>
      <c r="AE9" s="17"/>
      <c r="AF9" s="17">
        <v>0.51521000303825404</v>
      </c>
      <c r="AG9" s="17">
        <v>0.57185083003321202</v>
      </c>
      <c r="AH9" s="17">
        <v>0.59077862605821896</v>
      </c>
      <c r="AI9" s="17"/>
      <c r="AJ9" s="17">
        <v>0.52949701450674103</v>
      </c>
      <c r="AK9" s="17">
        <v>0.56938892839266197</v>
      </c>
      <c r="AL9" s="17">
        <v>0.59686455160950402</v>
      </c>
      <c r="AM9" s="17">
        <v>0.487688372924791</v>
      </c>
      <c r="AN9" s="17">
        <v>0.609348605836871</v>
      </c>
      <c r="AO9" s="17"/>
      <c r="AP9" s="17">
        <v>0.53569533433774197</v>
      </c>
      <c r="AQ9" s="17">
        <v>0.60548350326574596</v>
      </c>
      <c r="AR9" s="17">
        <v>0.44793618610236002</v>
      </c>
    </row>
    <row r="10" spans="2:44" ht="43" x14ac:dyDescent="0.5">
      <c r="B10" s="18" t="s">
        <v>140</v>
      </c>
      <c r="C10" s="17">
        <v>0.44781417689453301</v>
      </c>
      <c r="D10" s="17">
        <v>0.44859469489449799</v>
      </c>
      <c r="E10" s="17">
        <v>0.44582878847676799</v>
      </c>
      <c r="F10" s="17"/>
      <c r="G10" s="17">
        <v>0.43449147479725198</v>
      </c>
      <c r="H10" s="17">
        <v>0.44789995924195503</v>
      </c>
      <c r="I10" s="17">
        <v>0.46573138240008499</v>
      </c>
      <c r="J10" s="17">
        <v>0.40236923227886001</v>
      </c>
      <c r="K10" s="17">
        <v>0.39687976503475803</v>
      </c>
      <c r="L10" s="17">
        <v>0.51345063635305999</v>
      </c>
      <c r="M10" s="17"/>
      <c r="N10" s="17">
        <v>0.47568120846690698</v>
      </c>
      <c r="O10" s="17">
        <v>0.44705369119056498</v>
      </c>
      <c r="P10" s="17">
        <v>0.424805429467559</v>
      </c>
      <c r="Q10" s="17">
        <v>0.43939930986402898</v>
      </c>
      <c r="R10" s="17"/>
      <c r="S10" s="17">
        <v>0.42642698215742397</v>
      </c>
      <c r="T10" s="17">
        <v>0.43923004694766798</v>
      </c>
      <c r="U10" s="17">
        <v>0.51294753157391004</v>
      </c>
      <c r="V10" s="17">
        <v>0.41776854131649699</v>
      </c>
      <c r="W10" s="17">
        <v>0.38658208048945503</v>
      </c>
      <c r="X10" s="17">
        <v>0.44976815055448099</v>
      </c>
      <c r="Y10" s="17">
        <v>0.440228764405385</v>
      </c>
      <c r="Z10" s="17">
        <v>0.44846085814876802</v>
      </c>
      <c r="AA10" s="17">
        <v>0.50116226166308497</v>
      </c>
      <c r="AB10" s="17">
        <v>0.47705327794803498</v>
      </c>
      <c r="AC10" s="17">
        <v>0.42261363575175198</v>
      </c>
      <c r="AD10" s="17">
        <v>0.41661400840456098</v>
      </c>
      <c r="AE10" s="17"/>
      <c r="AF10" s="17">
        <v>0.407030949007396</v>
      </c>
      <c r="AG10" s="17">
        <v>0.49101291840045003</v>
      </c>
      <c r="AH10" s="17">
        <v>0.41879513350654901</v>
      </c>
      <c r="AI10" s="17"/>
      <c r="AJ10" s="17">
        <v>0.44073455862048699</v>
      </c>
      <c r="AK10" s="17">
        <v>0.46200483163191097</v>
      </c>
      <c r="AL10" s="17">
        <v>0.475742566972712</v>
      </c>
      <c r="AM10" s="17">
        <v>0.32601585003215799</v>
      </c>
      <c r="AN10" s="17">
        <v>0.44249437865247598</v>
      </c>
      <c r="AO10" s="17"/>
      <c r="AP10" s="17">
        <v>0.41550179239030699</v>
      </c>
      <c r="AQ10" s="17">
        <v>0.487486848663372</v>
      </c>
      <c r="AR10" s="17">
        <v>0.53360789606429004</v>
      </c>
    </row>
    <row r="11" spans="2:44" ht="28.7" x14ac:dyDescent="0.5">
      <c r="B11" s="18" t="s">
        <v>141</v>
      </c>
      <c r="C11" s="17">
        <v>0.43088140808317399</v>
      </c>
      <c r="D11" s="17">
        <v>0.40555252919743201</v>
      </c>
      <c r="E11" s="17">
        <v>0.45434576362880302</v>
      </c>
      <c r="F11" s="17"/>
      <c r="G11" s="17">
        <v>0.46704983703485398</v>
      </c>
      <c r="H11" s="17">
        <v>0.46597170107181901</v>
      </c>
      <c r="I11" s="17">
        <v>0.46328880478260698</v>
      </c>
      <c r="J11" s="17">
        <v>0.46222065882326702</v>
      </c>
      <c r="K11" s="17">
        <v>0.41994790439874302</v>
      </c>
      <c r="L11" s="17">
        <v>0.33358132160117598</v>
      </c>
      <c r="M11" s="17"/>
      <c r="N11" s="17">
        <v>0.403320812528003</v>
      </c>
      <c r="O11" s="17">
        <v>0.427105783479093</v>
      </c>
      <c r="P11" s="17">
        <v>0.42459502175937802</v>
      </c>
      <c r="Q11" s="17">
        <v>0.47031251876098601</v>
      </c>
      <c r="R11" s="17"/>
      <c r="S11" s="17">
        <v>0.45569333502676601</v>
      </c>
      <c r="T11" s="17">
        <v>0.439368544816789</v>
      </c>
      <c r="U11" s="17">
        <v>0.39619892916181898</v>
      </c>
      <c r="V11" s="17">
        <v>0.39061044662780497</v>
      </c>
      <c r="W11" s="17">
        <v>0.43187951006717001</v>
      </c>
      <c r="X11" s="17">
        <v>0.43932147995618898</v>
      </c>
      <c r="Y11" s="17">
        <v>0.44061556864671497</v>
      </c>
      <c r="Z11" s="17">
        <v>0.419877966339821</v>
      </c>
      <c r="AA11" s="17">
        <v>0.44841622480063298</v>
      </c>
      <c r="AB11" s="17">
        <v>0.41001475608252103</v>
      </c>
      <c r="AC11" s="17">
        <v>0.37755883375237098</v>
      </c>
      <c r="AD11" s="17">
        <v>0.54086761660111804</v>
      </c>
      <c r="AE11" s="17"/>
      <c r="AF11" s="17">
        <v>0.41472486962928701</v>
      </c>
      <c r="AG11" s="17">
        <v>0.42792084032088901</v>
      </c>
      <c r="AH11" s="17">
        <v>0.45934157515635698</v>
      </c>
      <c r="AI11" s="17"/>
      <c r="AJ11" s="17">
        <v>0.4183515472114</v>
      </c>
      <c r="AK11" s="17">
        <v>0.45953091898005899</v>
      </c>
      <c r="AL11" s="17">
        <v>0.41542170577850501</v>
      </c>
      <c r="AM11" s="17">
        <v>0.44601243823006698</v>
      </c>
      <c r="AN11" s="17">
        <v>0.425131188232932</v>
      </c>
      <c r="AO11" s="17"/>
      <c r="AP11" s="17">
        <v>0.415204626015517</v>
      </c>
      <c r="AQ11" s="17">
        <v>0.479829761707534</v>
      </c>
      <c r="AR11" s="17">
        <v>0.420825463091616</v>
      </c>
    </row>
    <row r="12" spans="2:44" ht="28.7" x14ac:dyDescent="0.5">
      <c r="B12" s="18" t="s">
        <v>142</v>
      </c>
      <c r="C12" s="17">
        <v>0.404475738599333</v>
      </c>
      <c r="D12" s="17">
        <v>0.408699862582664</v>
      </c>
      <c r="E12" s="17">
        <v>0.40005295402528501</v>
      </c>
      <c r="F12" s="17"/>
      <c r="G12" s="17">
        <v>0.437698763118334</v>
      </c>
      <c r="H12" s="17">
        <v>0.40791622211980599</v>
      </c>
      <c r="I12" s="17">
        <v>0.39747436562773297</v>
      </c>
      <c r="J12" s="17">
        <v>0.36871802724377301</v>
      </c>
      <c r="K12" s="17">
        <v>0.34212725669920202</v>
      </c>
      <c r="L12" s="17">
        <v>0.45651667014817698</v>
      </c>
      <c r="M12" s="17"/>
      <c r="N12" s="17">
        <v>0.48021269196538402</v>
      </c>
      <c r="O12" s="17">
        <v>0.41393623210132502</v>
      </c>
      <c r="P12" s="17">
        <v>0.35811288517180601</v>
      </c>
      <c r="Q12" s="17">
        <v>0.353764351324105</v>
      </c>
      <c r="R12" s="17"/>
      <c r="S12" s="17">
        <v>0.39687943740279102</v>
      </c>
      <c r="T12" s="17">
        <v>0.35626862131037501</v>
      </c>
      <c r="U12" s="17">
        <v>0.47591197396506701</v>
      </c>
      <c r="V12" s="17">
        <v>0.41108193409538901</v>
      </c>
      <c r="W12" s="17">
        <v>0.43494337535574201</v>
      </c>
      <c r="X12" s="17">
        <v>0.37318669242792801</v>
      </c>
      <c r="Y12" s="17">
        <v>0.30487657752431402</v>
      </c>
      <c r="Z12" s="17">
        <v>0.43883193334584802</v>
      </c>
      <c r="AA12" s="17">
        <v>0.42779478171090002</v>
      </c>
      <c r="AB12" s="17">
        <v>0.45354328584064402</v>
      </c>
      <c r="AC12" s="17">
        <v>0.394649794417058</v>
      </c>
      <c r="AD12" s="17">
        <v>0.46528304279458998</v>
      </c>
      <c r="AE12" s="17"/>
      <c r="AF12" s="17">
        <v>0.38876365471574997</v>
      </c>
      <c r="AG12" s="17">
        <v>0.422995300089056</v>
      </c>
      <c r="AH12" s="17">
        <v>0.38710474726373501</v>
      </c>
      <c r="AI12" s="17"/>
      <c r="AJ12" s="17">
        <v>0.43750230670578999</v>
      </c>
      <c r="AK12" s="17">
        <v>0.38134106832982401</v>
      </c>
      <c r="AL12" s="17">
        <v>0.43060319407161701</v>
      </c>
      <c r="AM12" s="17">
        <v>0.25890753966562402</v>
      </c>
      <c r="AN12" s="17">
        <v>0.37713209621764299</v>
      </c>
      <c r="AO12" s="17"/>
      <c r="AP12" s="17">
        <v>0.42712004561681</v>
      </c>
      <c r="AQ12" s="17">
        <v>0.433199289377518</v>
      </c>
      <c r="AR12" s="17">
        <v>0.42930346446001799</v>
      </c>
    </row>
    <row r="13" spans="2:44" ht="28.7" x14ac:dyDescent="0.5">
      <c r="B13" s="18" t="s">
        <v>143</v>
      </c>
      <c r="C13" s="17">
        <v>0.37931238644910198</v>
      </c>
      <c r="D13" s="17">
        <v>0.425906238244456</v>
      </c>
      <c r="E13" s="17">
        <v>0.33228562593786198</v>
      </c>
      <c r="F13" s="17"/>
      <c r="G13" s="17">
        <v>0.291797567790056</v>
      </c>
      <c r="H13" s="17">
        <v>0.35022848081993002</v>
      </c>
      <c r="I13" s="17">
        <v>0.43364689003053902</v>
      </c>
      <c r="J13" s="17">
        <v>0.47383238051549498</v>
      </c>
      <c r="K13" s="17">
        <v>0.449952949771946</v>
      </c>
      <c r="L13" s="17">
        <v>0.29201574874501501</v>
      </c>
      <c r="M13" s="17"/>
      <c r="N13" s="17">
        <v>0.367847061032055</v>
      </c>
      <c r="O13" s="17">
        <v>0.399253265809212</v>
      </c>
      <c r="P13" s="17">
        <v>0.37437975154211101</v>
      </c>
      <c r="Q13" s="17">
        <v>0.37308330869517298</v>
      </c>
      <c r="R13" s="17"/>
      <c r="S13" s="17">
        <v>0.35779252760311597</v>
      </c>
      <c r="T13" s="17">
        <v>0.325025991326991</v>
      </c>
      <c r="U13" s="17">
        <v>0.36912209124360701</v>
      </c>
      <c r="V13" s="17">
        <v>0.34717129644289302</v>
      </c>
      <c r="W13" s="17">
        <v>0.46705518197234203</v>
      </c>
      <c r="X13" s="17">
        <v>0.38907685318443302</v>
      </c>
      <c r="Y13" s="17">
        <v>0.33251638186152999</v>
      </c>
      <c r="Z13" s="17">
        <v>0.344577974771058</v>
      </c>
      <c r="AA13" s="17">
        <v>0.407741705751485</v>
      </c>
      <c r="AB13" s="17">
        <v>0.43403542300519998</v>
      </c>
      <c r="AC13" s="17">
        <v>0.36753527169732297</v>
      </c>
      <c r="AD13" s="17">
        <v>0.52737409892933496</v>
      </c>
      <c r="AE13" s="17"/>
      <c r="AF13" s="17">
        <v>0.39450466173748999</v>
      </c>
      <c r="AG13" s="17">
        <v>0.40374194026594501</v>
      </c>
      <c r="AH13" s="17">
        <v>0.325145044035828</v>
      </c>
      <c r="AI13" s="17"/>
      <c r="AJ13" s="17">
        <v>0.40809760802009898</v>
      </c>
      <c r="AK13" s="17">
        <v>0.36695195351544202</v>
      </c>
      <c r="AL13" s="17">
        <v>0.42590716224789499</v>
      </c>
      <c r="AM13" s="17">
        <v>0.25718288300037701</v>
      </c>
      <c r="AN13" s="17">
        <v>0.328564783329998</v>
      </c>
      <c r="AO13" s="17"/>
      <c r="AP13" s="17">
        <v>0.38477448458747698</v>
      </c>
      <c r="AQ13" s="17">
        <v>0.409115484755317</v>
      </c>
      <c r="AR13" s="17">
        <v>0.346662582062433</v>
      </c>
    </row>
    <row r="14" spans="2:44" ht="43" x14ac:dyDescent="0.5">
      <c r="B14" s="18" t="s">
        <v>144</v>
      </c>
      <c r="C14" s="17">
        <v>0.35204141074127399</v>
      </c>
      <c r="D14" s="17">
        <v>0.39588334533873898</v>
      </c>
      <c r="E14" s="17">
        <v>0.30868895502858601</v>
      </c>
      <c r="F14" s="17"/>
      <c r="G14" s="17">
        <v>0.25862665221077302</v>
      </c>
      <c r="H14" s="17">
        <v>0.29163190093430602</v>
      </c>
      <c r="I14" s="17">
        <v>0.32083688811654898</v>
      </c>
      <c r="J14" s="17">
        <v>0.38131742464399598</v>
      </c>
      <c r="K14" s="17">
        <v>0.38170132432776599</v>
      </c>
      <c r="L14" s="17">
        <v>0.44492731686861797</v>
      </c>
      <c r="M14" s="17"/>
      <c r="N14" s="17">
        <v>0.37645643763117198</v>
      </c>
      <c r="O14" s="17">
        <v>0.39726420131926299</v>
      </c>
      <c r="P14" s="17">
        <v>0.324102141680633</v>
      </c>
      <c r="Q14" s="17">
        <v>0.300806835276762</v>
      </c>
      <c r="R14" s="17"/>
      <c r="S14" s="17">
        <v>0.35038088824029101</v>
      </c>
      <c r="T14" s="17">
        <v>0.32672372022812801</v>
      </c>
      <c r="U14" s="17">
        <v>0.36554339108282902</v>
      </c>
      <c r="V14" s="17">
        <v>0.31303670779563803</v>
      </c>
      <c r="W14" s="17">
        <v>0.352790463405873</v>
      </c>
      <c r="X14" s="17">
        <v>0.41502910486326899</v>
      </c>
      <c r="Y14" s="17">
        <v>0.32680595772123799</v>
      </c>
      <c r="Z14" s="17">
        <v>0.39522940954699798</v>
      </c>
      <c r="AA14" s="17">
        <v>0.33652745551666302</v>
      </c>
      <c r="AB14" s="17">
        <v>0.35870600916512602</v>
      </c>
      <c r="AC14" s="17">
        <v>0.296699224271676</v>
      </c>
      <c r="AD14" s="17">
        <v>0.50007318305400295</v>
      </c>
      <c r="AE14" s="17"/>
      <c r="AF14" s="17">
        <v>0.38140102342162602</v>
      </c>
      <c r="AG14" s="17">
        <v>0.36365391689154503</v>
      </c>
      <c r="AH14" s="17">
        <v>0.33157833741642401</v>
      </c>
      <c r="AI14" s="17"/>
      <c r="AJ14" s="17">
        <v>0.42329185111285</v>
      </c>
      <c r="AK14" s="17">
        <v>0.30017511971850402</v>
      </c>
      <c r="AL14" s="17">
        <v>0.41309042347504998</v>
      </c>
      <c r="AM14" s="17">
        <v>0.35657864688124102</v>
      </c>
      <c r="AN14" s="17">
        <v>0.29034585263471602</v>
      </c>
      <c r="AO14" s="17"/>
      <c r="AP14" s="17">
        <v>0.41644660678341999</v>
      </c>
      <c r="AQ14" s="17">
        <v>0.34076883196239899</v>
      </c>
      <c r="AR14" s="17">
        <v>0.37553475883836901</v>
      </c>
    </row>
    <row r="15" spans="2:44" ht="28.7" x14ac:dyDescent="0.5">
      <c r="B15" s="18" t="s">
        <v>145</v>
      </c>
      <c r="C15" s="17">
        <v>0.278731116753139</v>
      </c>
      <c r="D15" s="17">
        <v>0.28292673514025901</v>
      </c>
      <c r="E15" s="17">
        <v>0.27384261217776301</v>
      </c>
      <c r="F15" s="17"/>
      <c r="G15" s="17">
        <v>0.14242734539638099</v>
      </c>
      <c r="H15" s="17">
        <v>0.18235832552820799</v>
      </c>
      <c r="I15" s="17">
        <v>0.2371472735414</v>
      </c>
      <c r="J15" s="17">
        <v>0.29556067179387702</v>
      </c>
      <c r="K15" s="17">
        <v>0.374211860410543</v>
      </c>
      <c r="L15" s="17">
        <v>0.40366332467299598</v>
      </c>
      <c r="M15" s="17"/>
      <c r="N15" s="17">
        <v>0.300608210637685</v>
      </c>
      <c r="O15" s="17">
        <v>0.28041294687171298</v>
      </c>
      <c r="P15" s="17">
        <v>0.25596313888600403</v>
      </c>
      <c r="Q15" s="17">
        <v>0.27439734234005098</v>
      </c>
      <c r="R15" s="17"/>
      <c r="S15" s="17">
        <v>0.21902791200161101</v>
      </c>
      <c r="T15" s="17">
        <v>0.277067712401594</v>
      </c>
      <c r="U15" s="17">
        <v>0.34458436003198201</v>
      </c>
      <c r="V15" s="17">
        <v>0.27895265555895199</v>
      </c>
      <c r="W15" s="17">
        <v>0.28144434957525899</v>
      </c>
      <c r="X15" s="17">
        <v>0.27769834944022398</v>
      </c>
      <c r="Y15" s="17">
        <v>0.268810434808187</v>
      </c>
      <c r="Z15" s="17">
        <v>0.259261099044928</v>
      </c>
      <c r="AA15" s="17">
        <v>0.221799878996575</v>
      </c>
      <c r="AB15" s="17">
        <v>0.36257270766970301</v>
      </c>
      <c r="AC15" s="17">
        <v>0.28405103327725101</v>
      </c>
      <c r="AD15" s="17">
        <v>0.386331639560615</v>
      </c>
      <c r="AE15" s="17"/>
      <c r="AF15" s="17">
        <v>0.32186895350471401</v>
      </c>
      <c r="AG15" s="17">
        <v>0.310643762021933</v>
      </c>
      <c r="AH15" s="17">
        <v>0.17449981813030199</v>
      </c>
      <c r="AI15" s="17"/>
      <c r="AJ15" s="17">
        <v>0.32270058085959602</v>
      </c>
      <c r="AK15" s="17">
        <v>0.28695514439018599</v>
      </c>
      <c r="AL15" s="17">
        <v>0.31027970215133099</v>
      </c>
      <c r="AM15" s="17">
        <v>0.18430144408711299</v>
      </c>
      <c r="AN15" s="17">
        <v>0.148478610236671</v>
      </c>
      <c r="AO15" s="17"/>
      <c r="AP15" s="17">
        <v>0.29225436386064002</v>
      </c>
      <c r="AQ15" s="17">
        <v>0.29276257727153898</v>
      </c>
      <c r="AR15" s="17">
        <v>0.262048442919604</v>
      </c>
    </row>
    <row r="16" spans="2:44" ht="28.7" x14ac:dyDescent="0.5">
      <c r="B16" s="18" t="s">
        <v>146</v>
      </c>
      <c r="C16" s="17">
        <v>0.26660640000604302</v>
      </c>
      <c r="D16" s="17">
        <v>0.290398097948664</v>
      </c>
      <c r="E16" s="17">
        <v>0.24157457373781999</v>
      </c>
      <c r="F16" s="17"/>
      <c r="G16" s="17">
        <v>0.37119908192583501</v>
      </c>
      <c r="H16" s="17">
        <v>0.37535152547159101</v>
      </c>
      <c r="I16" s="17">
        <v>0.29193740530280599</v>
      </c>
      <c r="J16" s="17">
        <v>0.266237973778573</v>
      </c>
      <c r="K16" s="17">
        <v>0.20408977908001499</v>
      </c>
      <c r="L16" s="17">
        <v>0.130356475670306</v>
      </c>
      <c r="M16" s="17"/>
      <c r="N16" s="17">
        <v>0.30802569060714902</v>
      </c>
      <c r="O16" s="17">
        <v>0.254315220836487</v>
      </c>
      <c r="P16" s="17">
        <v>0.246430218952022</v>
      </c>
      <c r="Q16" s="17">
        <v>0.25111923480392501</v>
      </c>
      <c r="R16" s="17"/>
      <c r="S16" s="17">
        <v>0.35968149116416398</v>
      </c>
      <c r="T16" s="17">
        <v>0.24091085224328501</v>
      </c>
      <c r="U16" s="17">
        <v>0.171108961011564</v>
      </c>
      <c r="V16" s="17">
        <v>0.21390446571819599</v>
      </c>
      <c r="W16" s="17">
        <v>0.19584507216484501</v>
      </c>
      <c r="X16" s="17">
        <v>0.34795061798279497</v>
      </c>
      <c r="Y16" s="17">
        <v>0.22238681554640599</v>
      </c>
      <c r="Z16" s="17">
        <v>0.24003012481341299</v>
      </c>
      <c r="AA16" s="17">
        <v>0.29702475639430997</v>
      </c>
      <c r="AB16" s="17">
        <v>0.25601648858220299</v>
      </c>
      <c r="AC16" s="17">
        <v>0.242977452277748</v>
      </c>
      <c r="AD16" s="17">
        <v>0.39115646681281002</v>
      </c>
      <c r="AE16" s="17"/>
      <c r="AF16" s="17">
        <v>0.21054071590322501</v>
      </c>
      <c r="AG16" s="17">
        <v>0.26393136263157402</v>
      </c>
      <c r="AH16" s="17">
        <v>0.30268788260708002</v>
      </c>
      <c r="AI16" s="17"/>
      <c r="AJ16" s="17">
        <v>0.22474862139209301</v>
      </c>
      <c r="AK16" s="17">
        <v>0.29162748538893801</v>
      </c>
      <c r="AL16" s="17">
        <v>0.27546313911814002</v>
      </c>
      <c r="AM16" s="17">
        <v>0.22405030314885899</v>
      </c>
      <c r="AN16" s="17">
        <v>0.24819181336826099</v>
      </c>
      <c r="AO16" s="17"/>
      <c r="AP16" s="17">
        <v>0.26225914731792099</v>
      </c>
      <c r="AQ16" s="17">
        <v>0.305281469499735</v>
      </c>
      <c r="AR16" s="17">
        <v>0.26575851540351603</v>
      </c>
    </row>
    <row r="17" spans="2:44" x14ac:dyDescent="0.5">
      <c r="B17" s="18" t="s">
        <v>147</v>
      </c>
      <c r="C17" s="17">
        <v>0.200814501174187</v>
      </c>
      <c r="D17" s="17">
        <v>0.193230501395393</v>
      </c>
      <c r="E17" s="17">
        <v>0.20713214835086999</v>
      </c>
      <c r="F17" s="17"/>
      <c r="G17" s="17">
        <v>0.29521714649224101</v>
      </c>
      <c r="H17" s="17">
        <v>0.28130693821192398</v>
      </c>
      <c r="I17" s="17">
        <v>0.19217450753492901</v>
      </c>
      <c r="J17" s="17">
        <v>0.19047983997485801</v>
      </c>
      <c r="K17" s="17">
        <v>0.139631874124931</v>
      </c>
      <c r="L17" s="17">
        <v>0.129295320341485</v>
      </c>
      <c r="M17" s="17"/>
      <c r="N17" s="17">
        <v>0.21368482825287899</v>
      </c>
      <c r="O17" s="17">
        <v>0.21315488217533399</v>
      </c>
      <c r="P17" s="17">
        <v>0.19412391864237899</v>
      </c>
      <c r="Q17" s="17">
        <v>0.18020419859474199</v>
      </c>
      <c r="R17" s="17"/>
      <c r="S17" s="17">
        <v>0.25064065596206803</v>
      </c>
      <c r="T17" s="17">
        <v>0.18801242726513601</v>
      </c>
      <c r="U17" s="17">
        <v>0.20056601906528701</v>
      </c>
      <c r="V17" s="17">
        <v>0.202477571375455</v>
      </c>
      <c r="W17" s="17">
        <v>0.135641340185787</v>
      </c>
      <c r="X17" s="17">
        <v>0.21659219274564201</v>
      </c>
      <c r="Y17" s="17">
        <v>0.22138238166931701</v>
      </c>
      <c r="Z17" s="17">
        <v>0.28438796698867902</v>
      </c>
      <c r="AA17" s="17">
        <v>0.22018255954291899</v>
      </c>
      <c r="AB17" s="17">
        <v>0.144747833214113</v>
      </c>
      <c r="AC17" s="17">
        <v>9.7432292373854604E-2</v>
      </c>
      <c r="AD17" s="17">
        <v>0.22872295677013901</v>
      </c>
      <c r="AE17" s="17"/>
      <c r="AF17" s="17">
        <v>0.16486650411040499</v>
      </c>
      <c r="AG17" s="17">
        <v>0.21531969977541701</v>
      </c>
      <c r="AH17" s="17">
        <v>0.209547351902613</v>
      </c>
      <c r="AI17" s="17"/>
      <c r="AJ17" s="17">
        <v>0.17081178754947399</v>
      </c>
      <c r="AK17" s="17">
        <v>0.247776201569122</v>
      </c>
      <c r="AL17" s="17">
        <v>0.16206325091689699</v>
      </c>
      <c r="AM17" s="17">
        <v>7.7251956239585695E-2</v>
      </c>
      <c r="AN17" s="17">
        <v>0.210461080364478</v>
      </c>
      <c r="AO17" s="17"/>
      <c r="AP17" s="17">
        <v>0.172741358319348</v>
      </c>
      <c r="AQ17" s="17">
        <v>0.24732804783918499</v>
      </c>
      <c r="AR17" s="17">
        <v>0.18368183200325799</v>
      </c>
    </row>
    <row r="18" spans="2:44" x14ac:dyDescent="0.5">
      <c r="B18" s="18" t="s">
        <v>87</v>
      </c>
      <c r="C18" s="17">
        <v>5.9402701374493098E-2</v>
      </c>
      <c r="D18" s="17">
        <v>3.4099051210557799E-2</v>
      </c>
      <c r="E18" s="17">
        <v>8.4364639765303395E-2</v>
      </c>
      <c r="F18" s="17"/>
      <c r="G18" s="17">
        <v>5.3924953387209602E-2</v>
      </c>
      <c r="H18" s="17">
        <v>3.8013072656980403E-2</v>
      </c>
      <c r="I18" s="17">
        <v>6.5254381583358806E-2</v>
      </c>
      <c r="J18" s="17">
        <v>7.5298031859125106E-2</v>
      </c>
      <c r="K18" s="17">
        <v>7.4430476879371293E-2</v>
      </c>
      <c r="L18" s="17">
        <v>5.2528002070184002E-2</v>
      </c>
      <c r="M18" s="17"/>
      <c r="N18" s="17">
        <v>5.2969116100971901E-2</v>
      </c>
      <c r="O18" s="17">
        <v>3.7928253643394999E-2</v>
      </c>
      <c r="P18" s="17">
        <v>7.3903999082254396E-2</v>
      </c>
      <c r="Q18" s="17">
        <v>7.6518582980783706E-2</v>
      </c>
      <c r="R18" s="17"/>
      <c r="S18" s="17">
        <v>3.6336204760523703E-2</v>
      </c>
      <c r="T18" s="17">
        <v>6.6935966470802397E-2</v>
      </c>
      <c r="U18" s="17">
        <v>5.0976532479169299E-2</v>
      </c>
      <c r="V18" s="17">
        <v>6.6340081173795307E-2</v>
      </c>
      <c r="W18" s="17">
        <v>8.7108940738431201E-2</v>
      </c>
      <c r="X18" s="17">
        <v>6.3739637657506606E-2</v>
      </c>
      <c r="Y18" s="17">
        <v>7.4570959442921997E-2</v>
      </c>
      <c r="Z18" s="17">
        <v>6.3048187833473407E-2</v>
      </c>
      <c r="AA18" s="17">
        <v>5.0664577653545102E-2</v>
      </c>
      <c r="AB18" s="17">
        <v>6.2722792975950695E-2</v>
      </c>
      <c r="AC18" s="17">
        <v>3.5530557696481703E-2</v>
      </c>
      <c r="AD18" s="17">
        <v>7.5298158546998895E-2</v>
      </c>
      <c r="AE18" s="17"/>
      <c r="AF18" s="17">
        <v>5.6546021292856602E-2</v>
      </c>
      <c r="AG18" s="17">
        <v>4.5336318713193699E-2</v>
      </c>
      <c r="AH18" s="17">
        <v>9.0946095868822102E-2</v>
      </c>
      <c r="AI18" s="17"/>
      <c r="AJ18" s="17">
        <v>4.1129100726974899E-2</v>
      </c>
      <c r="AK18" s="17">
        <v>5.6758818032745101E-2</v>
      </c>
      <c r="AL18" s="17">
        <v>3.4640518783754903E-2</v>
      </c>
      <c r="AM18" s="17">
        <v>4.6709794571756003E-2</v>
      </c>
      <c r="AN18" s="17">
        <v>0.105121037470367</v>
      </c>
      <c r="AO18" s="17"/>
      <c r="AP18" s="17">
        <v>3.7503699405059501E-2</v>
      </c>
      <c r="AQ18" s="17">
        <v>4.0847372475739899E-2</v>
      </c>
      <c r="AR18" s="17">
        <v>5.1148399897948803E-2</v>
      </c>
    </row>
    <row r="19" spans="2:44" ht="28.7" x14ac:dyDescent="0.5">
      <c r="B19" s="18" t="s">
        <v>148</v>
      </c>
      <c r="C19" s="17">
        <v>3.8636133331982098E-2</v>
      </c>
      <c r="D19" s="17">
        <v>4.7237690753964001E-2</v>
      </c>
      <c r="E19" s="17">
        <v>3.03816535804383E-2</v>
      </c>
      <c r="F19" s="17"/>
      <c r="G19" s="17">
        <v>1.6563777285380499E-2</v>
      </c>
      <c r="H19" s="17">
        <v>1.1359924159279699E-2</v>
      </c>
      <c r="I19" s="17">
        <v>2.13178585513864E-2</v>
      </c>
      <c r="J19" s="17">
        <v>2.1113387980293E-2</v>
      </c>
      <c r="K19" s="17">
        <v>6.6736746989413995E-2</v>
      </c>
      <c r="L19" s="17">
        <v>8.50084018461323E-2</v>
      </c>
      <c r="M19" s="17"/>
      <c r="N19" s="17">
        <v>2.2538743087755699E-2</v>
      </c>
      <c r="O19" s="17">
        <v>4.8627127703598297E-2</v>
      </c>
      <c r="P19" s="17">
        <v>3.5279822164347503E-2</v>
      </c>
      <c r="Q19" s="17">
        <v>4.89283702876189E-2</v>
      </c>
      <c r="R19" s="17"/>
      <c r="S19" s="17">
        <v>2.6393017540458402E-2</v>
      </c>
      <c r="T19" s="17">
        <v>5.0951105202704398E-2</v>
      </c>
      <c r="U19" s="17">
        <v>3.50594689277125E-2</v>
      </c>
      <c r="V19" s="17">
        <v>7.2923316394443896E-2</v>
      </c>
      <c r="W19" s="17">
        <v>1.93000155945258E-2</v>
      </c>
      <c r="X19" s="17">
        <v>1.02294693975812E-2</v>
      </c>
      <c r="Y19" s="17">
        <v>4.11272671468534E-2</v>
      </c>
      <c r="Z19" s="17">
        <v>3.11264311568774E-2</v>
      </c>
      <c r="AA19" s="17">
        <v>3.7041779685913601E-2</v>
      </c>
      <c r="AB19" s="17">
        <v>4.4938238258631198E-2</v>
      </c>
      <c r="AC19" s="17">
        <v>6.9045450134020303E-2</v>
      </c>
      <c r="AD19" s="17">
        <v>1.8865563982738E-2</v>
      </c>
      <c r="AE19" s="17"/>
      <c r="AF19" s="17">
        <v>5.2480597256653799E-2</v>
      </c>
      <c r="AG19" s="17">
        <v>3.1215803168119199E-2</v>
      </c>
      <c r="AH19" s="17">
        <v>3.7704917179972298E-2</v>
      </c>
      <c r="AI19" s="17"/>
      <c r="AJ19" s="17">
        <v>3.7406170142103901E-2</v>
      </c>
      <c r="AK19" s="17">
        <v>2.3908890254769801E-2</v>
      </c>
      <c r="AL19" s="17">
        <v>4.6708456041866103E-2</v>
      </c>
      <c r="AM19" s="17">
        <v>0.12019789313483201</v>
      </c>
      <c r="AN19" s="17">
        <v>4.5528164571578503E-2</v>
      </c>
      <c r="AO19" s="17"/>
      <c r="AP19" s="17">
        <v>4.0719394139945603E-2</v>
      </c>
      <c r="AQ19" s="17">
        <v>2.0461490497262601E-2</v>
      </c>
      <c r="AR19" s="17">
        <v>6.4368504486554901E-2</v>
      </c>
    </row>
    <row r="20" spans="2:44" x14ac:dyDescent="0.5">
      <c r="B20" s="18" t="s">
        <v>149</v>
      </c>
      <c r="C20" s="19">
        <v>5.9426594073430702E-3</v>
      </c>
      <c r="D20" s="19">
        <v>8.9004663445438805E-3</v>
      </c>
      <c r="E20" s="19">
        <v>3.0753782014451602E-3</v>
      </c>
      <c r="F20" s="19"/>
      <c r="G20" s="19">
        <v>0</v>
      </c>
      <c r="H20" s="19">
        <v>3.7096170286591199E-3</v>
      </c>
      <c r="I20" s="19">
        <v>8.7871292079172904E-3</v>
      </c>
      <c r="J20" s="19">
        <v>2.92478567396011E-3</v>
      </c>
      <c r="K20" s="19">
        <v>4.2062063265002302E-3</v>
      </c>
      <c r="L20" s="19">
        <v>1.30280712029515E-2</v>
      </c>
      <c r="M20" s="19"/>
      <c r="N20" s="19">
        <v>1.0716390205681501E-2</v>
      </c>
      <c r="O20" s="19">
        <v>3.4226448227029798E-3</v>
      </c>
      <c r="P20" s="19">
        <v>2.7022106442967102E-3</v>
      </c>
      <c r="Q20" s="19">
        <v>6.3243535364689999E-3</v>
      </c>
      <c r="R20" s="19"/>
      <c r="S20" s="19">
        <v>6.9205062604133999E-3</v>
      </c>
      <c r="T20" s="19">
        <v>8.1991042666015208E-3</v>
      </c>
      <c r="U20" s="19">
        <v>5.9658684100661096E-3</v>
      </c>
      <c r="V20" s="19">
        <v>0</v>
      </c>
      <c r="W20" s="19">
        <v>5.9856535717104503E-3</v>
      </c>
      <c r="X20" s="19">
        <v>0</v>
      </c>
      <c r="Y20" s="19">
        <v>0</v>
      </c>
      <c r="Z20" s="19">
        <v>2.1231892698321101E-2</v>
      </c>
      <c r="AA20" s="19">
        <v>9.3600928509708307E-3</v>
      </c>
      <c r="AB20" s="19">
        <v>6.5849308519089801E-3</v>
      </c>
      <c r="AC20" s="19">
        <v>0</v>
      </c>
      <c r="AD20" s="19">
        <v>1.8272230132156599E-2</v>
      </c>
      <c r="AE20" s="19"/>
      <c r="AF20" s="19">
        <v>5.2765845055200399E-3</v>
      </c>
      <c r="AG20" s="19">
        <v>7.4771550558764104E-3</v>
      </c>
      <c r="AH20" s="19">
        <v>7.2183171982116399E-3</v>
      </c>
      <c r="AI20" s="19"/>
      <c r="AJ20" s="19">
        <v>3.9731965330131701E-3</v>
      </c>
      <c r="AK20" s="19">
        <v>1.7643368192614599E-3</v>
      </c>
      <c r="AL20" s="19">
        <v>1.2576917268341399E-2</v>
      </c>
      <c r="AM20" s="19">
        <v>0</v>
      </c>
      <c r="AN20" s="19">
        <v>1.14469135168802E-2</v>
      </c>
      <c r="AO20" s="19"/>
      <c r="AP20" s="19">
        <v>4.8220481726459503E-3</v>
      </c>
      <c r="AQ20" s="19">
        <v>2.5330389988165E-3</v>
      </c>
      <c r="AR20" s="19">
        <v>1.40751353657493E-2</v>
      </c>
    </row>
    <row r="21" spans="2:44" x14ac:dyDescent="0.5">
      <c r="B21" s="16"/>
    </row>
    <row r="22" spans="2:44" x14ac:dyDescent="0.5">
      <c r="B22" t="s">
        <v>76</v>
      </c>
    </row>
    <row r="23" spans="2:44" x14ac:dyDescent="0.5">
      <c r="B23" t="s">
        <v>77</v>
      </c>
    </row>
    <row r="25" spans="2:44" x14ac:dyDescent="0.5">
      <c r="B25" s="8" t="str">
        <f>HYPERLINK("#'Contents'!A1", "Return to Contents")</f>
        <v>Return to Contents</v>
      </c>
    </row>
  </sheetData>
  <mergeCells count="8">
    <mergeCell ref="AJ5:AN5"/>
    <mergeCell ref="AP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C2:F118"/>
  <sheetViews>
    <sheetView showGridLines="0" workbookViewId="0"/>
  </sheetViews>
  <sheetFormatPr defaultColWidth="10.8203125" defaultRowHeight="14.35" x14ac:dyDescent="0.5"/>
  <cols>
    <col min="4" max="4" width="100.703125" customWidth="1"/>
    <col min="5" max="5" width="20.703125" customWidth="1"/>
  </cols>
  <sheetData>
    <row r="2" spans="3:6" ht="40" customHeight="1" x14ac:dyDescent="0.5">
      <c r="D2" s="1" t="s">
        <v>10</v>
      </c>
    </row>
    <row r="6" spans="3:6" x14ac:dyDescent="0.5">
      <c r="D6" s="8" t="str">
        <f>HYPERLINK("#'Full Results'!A1", "Full Results")</f>
        <v>Full Results</v>
      </c>
    </row>
    <row r="8" spans="3:6" x14ac:dyDescent="0.5">
      <c r="D8" s="6" t="s">
        <v>11</v>
      </c>
      <c r="E8" s="6" t="s">
        <v>12</v>
      </c>
      <c r="F8" s="6" t="s">
        <v>13</v>
      </c>
    </row>
    <row r="9" spans="3:6" x14ac:dyDescent="0.5">
      <c r="C9">
        <v>1</v>
      </c>
      <c r="D9" s="8" t="str">
        <f>HYPERLINK("#'Table 1'!A1", "Which do you think are the most important issues facing the country at this time? Please select up to three.")</f>
        <v>Which do you think are the most important issues facing the country at this time? Please select up to three.</v>
      </c>
      <c r="E9" s="14" t="str">
        <f>HYPERLINK("#'Full Results'!A11", "11")</f>
        <v>11</v>
      </c>
      <c r="F9" t="s">
        <v>75</v>
      </c>
    </row>
    <row r="10" spans="3:6" x14ac:dyDescent="0.5">
      <c r="C10">
        <v>2</v>
      </c>
      <c r="D10" s="8" t="str">
        <f>HYPERLINK("#'Table 2'!A1", "Grid Summary: ​​​​​​Do you agree or disagree with the following?")</f>
        <v>Grid Summary: ​​​​​​Do you agree or disagree with the following?</v>
      </c>
      <c r="E10" s="7"/>
      <c r="F10" t="s">
        <v>75</v>
      </c>
    </row>
    <row r="11" spans="3:6" x14ac:dyDescent="0.5">
      <c r="C11">
        <v>3</v>
      </c>
      <c r="D11" s="8" t="str">
        <f>HYPERLINK("#'Table 3'!A1", "​​​​​​Do you agree or disagree with the following?: There is no real difference between the Labour and Conservative Party at the moment")</f>
        <v>​​​​​​Do you agree or disagree with the following?: There is no real difference between the Labour and Conservative Party at the moment</v>
      </c>
      <c r="E11" s="14" t="str">
        <f>HYPERLINK("#'Full Results'!A31", "31")</f>
        <v>31</v>
      </c>
      <c r="F11" t="s">
        <v>75</v>
      </c>
    </row>
    <row r="12" spans="3:6" x14ac:dyDescent="0.5">
      <c r="C12">
        <v>4</v>
      </c>
      <c r="D12" s="8" t="str">
        <f>HYPERLINK("#'Table 4'!A1", "​​​​​​Do you agree or disagree with the following?: Nothing in the UK seems to work any more")</f>
        <v>​​​​​​Do you agree or disagree with the following?: Nothing in the UK seems to work any more</v>
      </c>
      <c r="E12" s="14" t="str">
        <f>HYPERLINK("#'Full Results'!A43", "43")</f>
        <v>43</v>
      </c>
      <c r="F12" t="s">
        <v>75</v>
      </c>
    </row>
    <row r="13" spans="3:6" x14ac:dyDescent="0.5">
      <c r="C13">
        <v>5</v>
      </c>
      <c r="D13" s="8" t="str">
        <f>HYPERLINK("#'Table 5'!A1", "​​​​​​Do you agree or disagree with the following?: Things in the UK will not get better after the next election")</f>
        <v>​​​​​​Do you agree or disagree with the following?: Things in the UK will not get better after the next election</v>
      </c>
      <c r="E13" s="14" t="str">
        <f>HYPERLINK("#'Full Results'!A55", "55")</f>
        <v>55</v>
      </c>
      <c r="F13" t="s">
        <v>75</v>
      </c>
    </row>
    <row r="14" spans="3:6" x14ac:dyDescent="0.5">
      <c r="C14">
        <v>6</v>
      </c>
      <c r="D14" s="8" t="str">
        <f>HYPERLINK("#'Table 6'!A1", "​​​​​​Do you agree or disagree with the following?: At least one of the major political parties in Britain represents me well")</f>
        <v>​​​​​​Do you agree or disagree with the following?: At least one of the major political parties in Britain represents me well</v>
      </c>
      <c r="E14" s="14" t="str">
        <f>HYPERLINK("#'Full Results'!A67", "67")</f>
        <v>67</v>
      </c>
      <c r="F14" t="s">
        <v>75</v>
      </c>
    </row>
    <row r="15" spans="3:6" x14ac:dyDescent="0.5">
      <c r="C15">
        <v>7</v>
      </c>
      <c r="D15" s="8" t="str">
        <f>HYPERLINK("#'Table 7'!A1", " Which of the following comes closest to your view?")</f>
        <v xml:space="preserve"> Which of the following comes closest to your view?</v>
      </c>
      <c r="E15" s="14" t="str">
        <f>HYPERLINK("#'Full Results'!A79", "79")</f>
        <v>79</v>
      </c>
      <c r="F15" t="s">
        <v>75</v>
      </c>
    </row>
    <row r="16" spans="3:6" x14ac:dyDescent="0.5">
      <c r="C16">
        <v>8</v>
      </c>
      <c r="D16" s="8" t="str">
        <f>HYPERLINK("#'Table 8'!A1", "Grid Summary: How familiar are you with the following phrases? Please think carefully about your answers, we are trying to understand how well known these terms are.")</f>
        <v>Grid Summary: How familiar are you with the following phrases? Please think carefully about your answers, we are trying to understand how well known these terms are.</v>
      </c>
      <c r="E16" s="7"/>
      <c r="F16" t="s">
        <v>75</v>
      </c>
    </row>
    <row r="17" spans="3:6" x14ac:dyDescent="0.5">
      <c r="C17">
        <v>9</v>
      </c>
      <c r="D17" s="8" t="str">
        <f>HYPERLINK("#'Table 9'!A1", "How familiar are you with the following phrases? Please think carefully about your answers, we are trying to understand how well known these terms are.: Economic growth")</f>
        <v>How familiar are you with the following phrases? Please think carefully about your answers, we are trying to understand how well known these terms are.: Economic growth</v>
      </c>
      <c r="E17" s="14" t="str">
        <f>HYPERLINK("#'Full Results'!A85", "85")</f>
        <v>85</v>
      </c>
      <c r="F17" t="s">
        <v>75</v>
      </c>
    </row>
    <row r="18" spans="3:6" x14ac:dyDescent="0.5">
      <c r="C18">
        <v>10</v>
      </c>
      <c r="D18" s="8" t="str">
        <f>HYPERLINK("#'Table 10'!A1", "How familiar are you with the following phrases? Please think carefully about your answers, we are trying to understand how well known these terms are.: GDP")</f>
        <v>How familiar are you with the following phrases? Please think carefully about your answers, we are trying to understand how well known these terms are.: GDP</v>
      </c>
      <c r="E18" s="14" t="str">
        <f>HYPERLINK("#'Full Results'!A93", "93")</f>
        <v>93</v>
      </c>
      <c r="F18" t="s">
        <v>75</v>
      </c>
    </row>
    <row r="19" spans="3:6" x14ac:dyDescent="0.5">
      <c r="C19">
        <v>11</v>
      </c>
      <c r="D19" s="8" t="str">
        <f>HYPERLINK("#'Table 11'!A1", "How familiar are you with the following phrases? Please think carefully about your answers, we are trying to understand how well known these terms are.: Deficit")</f>
        <v>How familiar are you with the following phrases? Please think carefully about your answers, we are trying to understand how well known these terms are.: Deficit</v>
      </c>
      <c r="E19" s="14" t="str">
        <f>HYPERLINK("#'Full Results'!A101", "101")</f>
        <v>101</v>
      </c>
      <c r="F19" t="s">
        <v>75</v>
      </c>
    </row>
    <row r="20" spans="3:6" x14ac:dyDescent="0.5">
      <c r="C20">
        <v>12</v>
      </c>
      <c r="D20" s="8" t="str">
        <f>HYPERLINK("#'Table 12'!A1", "How familiar are you with the following phrases? Please think carefully about your answers, we are trying to understand how well known these terms are.: Fiscal expansion")</f>
        <v>How familiar are you with the following phrases? Please think carefully about your answers, we are trying to understand how well known these terms are.: Fiscal expansion</v>
      </c>
      <c r="E20" s="14" t="str">
        <f>HYPERLINK("#'Full Results'!A109", "109")</f>
        <v>109</v>
      </c>
      <c r="F20" t="s">
        <v>75</v>
      </c>
    </row>
    <row r="21" spans="3:6" x14ac:dyDescent="0.5">
      <c r="C21">
        <v>13</v>
      </c>
      <c r="D21" s="8" t="str">
        <f>HYPERLINK("#'Table 13'!A1", "How familiar are you with the following phrases? Please think carefully about your answers, we are trying to understand how well known these terms are.: Economic productivity")</f>
        <v>How familiar are you with the following phrases? Please think carefully about your answers, we are trying to understand how well known these terms are.: Economic productivity</v>
      </c>
      <c r="E21" s="14" t="str">
        <f>HYPERLINK("#'Full Results'!A117", "117")</f>
        <v>117</v>
      </c>
      <c r="F21" t="s">
        <v>75</v>
      </c>
    </row>
    <row r="22" spans="3:6" x14ac:dyDescent="0.5">
      <c r="C22">
        <v>14</v>
      </c>
      <c r="D22" s="8" t="str">
        <f>HYPERLINK("#'Table 14'!A1", "How familiar are you with the following phrases? Please think carefully about your answers, we are trying to understand how well known these terms are.: Return on Investment")</f>
        <v>How familiar are you with the following phrases? Please think carefully about your answers, we are trying to understand how well known these terms are.: Return on Investment</v>
      </c>
      <c r="E22" s="14" t="str">
        <f>HYPERLINK("#'Full Results'!A125", "125")</f>
        <v>125</v>
      </c>
      <c r="F22" t="s">
        <v>75</v>
      </c>
    </row>
    <row r="23" spans="3:6" x14ac:dyDescent="0.5">
      <c r="C23">
        <v>15</v>
      </c>
      <c r="D23" s="8" t="str">
        <f>HYPERLINK("#'Table 15'!A1", "Sometimes people talk about how actions can encourage “economic growth”. Which of the following actions, if any, do you think would lead to more economic growth? Select any which apply.")</f>
        <v>Sometimes people talk about how actions can encourage “economic growth”. Which of the following actions, if any, do you think would lead to more economic growth? Select any which apply.</v>
      </c>
      <c r="E23" s="14" t="str">
        <f>HYPERLINK("#'Full Results'!A133", "133")</f>
        <v>133</v>
      </c>
      <c r="F23" t="s">
        <v>75</v>
      </c>
    </row>
    <row r="24" spans="3:6" x14ac:dyDescent="0.5">
      <c r="C24">
        <v>16</v>
      </c>
      <c r="D24" s="8" t="str">
        <f>HYPERLINK("#'Table 16'!A1", "What are the ways, if any, that “economic growth” in the UK would benefit you? Select any which apply")</f>
        <v>What are the ways, if any, that “economic growth” in the UK would benefit you? Select any which apply</v>
      </c>
      <c r="E24" s="14" t="str">
        <f>HYPERLINK("#'Full Results'!A159", "159")</f>
        <v>159</v>
      </c>
      <c r="F24" t="s">
        <v>75</v>
      </c>
    </row>
    <row r="25" spans="3:6" x14ac:dyDescent="0.5">
      <c r="C25">
        <v>17</v>
      </c>
      <c r="D25" s="8" t="str">
        <f>HYPERLINK("#'Table 17'!A1", "If the economy was NOT growing, what would you expect to happen? Select any which apply.")</f>
        <v>If the economy was NOT growing, what would you expect to happen? Select any which apply.</v>
      </c>
      <c r="E25" s="14" t="str">
        <f>HYPERLINK("#'Full Results'!A174", "174")</f>
        <v>174</v>
      </c>
      <c r="F25" t="s">
        <v>75</v>
      </c>
    </row>
    <row r="26" spans="3:6" x14ac:dyDescent="0.5">
      <c r="C26">
        <v>18</v>
      </c>
      <c r="D26" s="8" t="str">
        <f>HYPERLINK("#'Table 18'!A1", "Thinking about jobs in the UK, which of the following types of jobs do you think the UK Government should be working hardest to create? Select any which apply.")</f>
        <v>Thinking about jobs in the UK, which of the following types of jobs do you think the UK Government should be working hardest to create? Select any which apply.</v>
      </c>
      <c r="E26" s="14" t="str">
        <f>HYPERLINK("#'Full Results'!A187", "187")</f>
        <v>187</v>
      </c>
      <c r="F26" t="s">
        <v>75</v>
      </c>
    </row>
    <row r="27" spans="3:6" x14ac:dyDescent="0.5">
      <c r="C27">
        <v>19</v>
      </c>
      <c r="D27" s="8" t="str">
        <f>HYPERLINK("#'Table 19'!A1", "What do you think would be the benefits, if any, of the Government investing more money into research and development?Select any which apply.")</f>
        <v>What do you think would be the benefits, if any, of the Government investing more money into research and development?Select any which apply.</v>
      </c>
      <c r="E27" s="14" t="str">
        <f>HYPERLINK("#'Full Results'!A204", "204")</f>
        <v>204</v>
      </c>
      <c r="F27" t="s">
        <v>75</v>
      </c>
    </row>
    <row r="28" spans="3:6" x14ac:dyDescent="0.5">
      <c r="C28">
        <v>20</v>
      </c>
      <c r="D28" s="8" t="str">
        <f>HYPERLINK("#'Table 20'!A1", " Nothing works in Britain at the moment. Investing in Research &amp; Development will help us to solve the crisis facing our public services. Which of the following comes closest to your view?")</f>
        <v xml:space="preserve"> Nothing works in Britain at the moment. Investing in Research &amp; Development will help us to solve the crisis facing our public services. Which of the following comes closest to your view?</v>
      </c>
      <c r="E28" s="14" t="str">
        <f>HYPERLINK("#'Full Results'!A223", "223")</f>
        <v>223</v>
      </c>
      <c r="F28" t="s">
        <v>194</v>
      </c>
    </row>
    <row r="29" spans="3:6" x14ac:dyDescent="0.5">
      <c r="C29">
        <v>21</v>
      </c>
      <c r="D29" s="8" t="str">
        <f>HYPERLINK("#'Table 21'!A1", " Investing in Research &amp; Development is an important part of producing solutions for our public services and economy. Which of the following comes closest to your view?")</f>
        <v xml:space="preserve"> Investing in Research &amp; Development is an important part of producing solutions for our public services and economy. Which of the following comes closest to your view?</v>
      </c>
      <c r="E29" s="14" t="str">
        <f>HYPERLINK("#'Full Results'!A231", "231")</f>
        <v>231</v>
      </c>
      <c r="F29" t="s">
        <v>194</v>
      </c>
    </row>
    <row r="30" spans="3:6" x14ac:dyDescent="0.5">
      <c r="C30">
        <v>22</v>
      </c>
      <c r="D30" s="8" t="str">
        <f>HYPERLINK("#'Table 22'!A1", " Investing in Research &amp; Development would provide rewarding and well paid jobs for people in the UK. Which of the following comes closest to your view?")</f>
        <v xml:space="preserve"> Investing in Research &amp; Development would provide rewarding and well paid jobs for people in the UK. Which of the following comes closest to your view?</v>
      </c>
      <c r="E30" s="14" t="str">
        <f>HYPERLINK("#'Full Results'!A239", "239")</f>
        <v>239</v>
      </c>
      <c r="F30" t="s">
        <v>194</v>
      </c>
    </row>
    <row r="31" spans="3:6" x14ac:dyDescent="0.5">
      <c r="C31">
        <v>23</v>
      </c>
      <c r="D31" s="8" t="str">
        <f>HYPERLINK("#'Table 23'!A1", " Investing in Research &amp; Development would create a wide range of jobs up and down the UK for people of all skill levels. Which of the following comes closest to your view?")</f>
        <v xml:space="preserve"> Investing in Research &amp; Development would create a wide range of jobs up and down the UK for people of all skill levels. Which of the following comes closest to your view?</v>
      </c>
      <c r="E31" s="14" t="str">
        <f>HYPERLINK("#'Full Results'!A247", "247")</f>
        <v>247</v>
      </c>
      <c r="F31" t="s">
        <v>194</v>
      </c>
    </row>
    <row r="32" spans="3:6" x14ac:dyDescent="0.5">
      <c r="C32">
        <v>24</v>
      </c>
      <c r="D32" s="8" t="str">
        <f>HYPERLINK("#'Table 24'!A1", " Investing in Research &amp; Development in my local area will grow the local economy. Which of the following comes closest to your view?")</f>
        <v xml:space="preserve"> Investing in Research &amp; Development in my local area will grow the local economy. Which of the following comes closest to your view?</v>
      </c>
      <c r="E32" s="14" t="str">
        <f>HYPERLINK("#'Full Results'!A255", "255")</f>
        <v>255</v>
      </c>
      <c r="F32" t="s">
        <v>194</v>
      </c>
    </row>
    <row r="33" spans="3:6" x14ac:dyDescent="0.5">
      <c r="C33">
        <v>25</v>
      </c>
      <c r="D33" s="8" t="str">
        <f>HYPERLINK("#'Table 25'!A1", " Investing in Research &amp; Development in the UK will grow the UK economy. Which of the following comes closest to your view?")</f>
        <v xml:space="preserve"> Investing in Research &amp; Development in the UK will grow the UK economy. Which of the following comes closest to your view?</v>
      </c>
      <c r="E33" s="14" t="str">
        <f>HYPERLINK("#'Full Results'!A263", "263")</f>
        <v>263</v>
      </c>
      <c r="F33" t="s">
        <v>194</v>
      </c>
    </row>
    <row r="34" spans="3:6" x14ac:dyDescent="0.5">
      <c r="C34">
        <v>26</v>
      </c>
      <c r="D34" s="8" t="str">
        <f>HYPERLINK("#'Table 26'!A1", " Investing in Research &amp; Development would provide 250,000 new jobs across the UK. Which of the following comes closest to your view?")</f>
        <v xml:space="preserve"> Investing in Research &amp; Development would provide 250,000 new jobs across the UK. Which of the following comes closest to your view?</v>
      </c>
      <c r="E34" s="14" t="str">
        <f>HYPERLINK("#'Full Results'!A271", "271")</f>
        <v>271</v>
      </c>
      <c r="F34" t="s">
        <v>194</v>
      </c>
    </row>
    <row r="35" spans="3:6" x14ac:dyDescent="0.5">
      <c r="C35">
        <v>27</v>
      </c>
      <c r="D35" s="8" t="str">
        <f>HYPERLINK("#'Table 27'!A1", " Investing in Research &amp; Development would provide 50 new jobs in your nearest town. Which of the following comes closest to your view?")</f>
        <v xml:space="preserve"> Investing in Research &amp; Development would provide 50 new jobs in your nearest town. Which of the following comes closest to your view?</v>
      </c>
      <c r="E35" s="14" t="str">
        <f>HYPERLINK("#'Full Results'!A279", "279")</f>
        <v>279</v>
      </c>
      <c r="F35" t="s">
        <v>194</v>
      </c>
    </row>
    <row r="36" spans="3:6" x14ac:dyDescent="0.5">
      <c r="C36">
        <v>28</v>
      </c>
      <c r="D36" s="8" t="str">
        <f>HYPERLINK("#'Table 28'!A1", " Overall, which of the following do you think are more convincing arguments?")</f>
        <v xml:space="preserve"> Overall, which of the following do you think are more convincing arguments?</v>
      </c>
      <c r="E36" s="14" t="str">
        <f>HYPERLINK("#'Full Results'!A287", "287")</f>
        <v>287</v>
      </c>
      <c r="F36" t="s">
        <v>194</v>
      </c>
    </row>
    <row r="37" spans="3:6" x14ac:dyDescent="0.5">
      <c r="C37">
        <v>29</v>
      </c>
      <c r="D37" s="8" t="str">
        <f>HYPERLINK("#'Table 29'!A1", " Overall, which of the following do you think are more convincing arguments?")</f>
        <v xml:space="preserve"> Overall, which of the following do you think are more convincing arguments?</v>
      </c>
      <c r="E37" s="14" t="str">
        <f>HYPERLINK("#'Full Results'!A293", "293")</f>
        <v>293</v>
      </c>
      <c r="F37" t="s">
        <v>194</v>
      </c>
    </row>
    <row r="38" spans="3:6" x14ac:dyDescent="0.5">
      <c r="C38">
        <v>30</v>
      </c>
      <c r="D38" s="8" t="str">
        <f>HYPERLINK("#'Table 30'!A1", " Overall, which of the following do you think are more convincing arguments?")</f>
        <v xml:space="preserve"> Overall, which of the following do you think are more convincing arguments?</v>
      </c>
      <c r="E38" s="14" t="str">
        <f>HYPERLINK("#'Full Results'!A299", "299")</f>
        <v>299</v>
      </c>
      <c r="F38" t="s">
        <v>194</v>
      </c>
    </row>
    <row r="39" spans="3:6" x14ac:dyDescent="0.5">
      <c r="C39">
        <v>31</v>
      </c>
      <c r="D39" s="8" t="str">
        <f>HYPERLINK("#'Table 31'!A1", " Overall, which of the following do you think are more convincing arguments?")</f>
        <v xml:space="preserve"> Overall, which of the following do you think are more convincing arguments?</v>
      </c>
      <c r="E39" s="14" t="str">
        <f>HYPERLINK("#'Full Results'!A305", "305")</f>
        <v>305</v>
      </c>
      <c r="F39" t="s">
        <v>194</v>
      </c>
    </row>
    <row r="40" spans="3:6" x14ac:dyDescent="0.5">
      <c r="C40">
        <v>32</v>
      </c>
      <c r="D40" s="8" t="str">
        <f>HYPERLINK("#'Table 32'!A1", " Imagine you saw the following argument for investing in R&amp;D in the run up to the next election. How well do you think this makes the case for R&amp;D investment?""Every £1 invested in R&amp;D returns 25p per year to society, forever""")</f>
        <v xml:space="preserve"> Imagine you saw the following argument for investing in R&amp;D in the run up to the next election. How well do you think this makes the case for R&amp;D investment?"Every £1 invested in R&amp;D returns 25p per year to society, forever"</v>
      </c>
      <c r="E40" s="14" t="str">
        <f>HYPERLINK("#'Full Results'!A311", "311")</f>
        <v>311</v>
      </c>
      <c r="F40" t="s">
        <v>194</v>
      </c>
    </row>
    <row r="41" spans="3:6" x14ac:dyDescent="0.5">
      <c r="C41">
        <v>33</v>
      </c>
      <c r="D41" s="8" t="str">
        <f>HYPERLINK("#'Table 33'!A1", " Imagine you saw the following argument for investing in R&amp;D in the run up to the next election. How well do you think this makes the case for R&amp;D investment?""Investing in R&amp;D grows the economy""")</f>
        <v xml:space="preserve"> Imagine you saw the following argument for investing in R&amp;D in the run up to the next election. How well do you think this makes the case for R&amp;D investment?"Investing in R&amp;D grows the economy"</v>
      </c>
      <c r="E41" s="14" t="str">
        <f>HYPERLINK("#'Full Results'!A319", "319")</f>
        <v>319</v>
      </c>
      <c r="F41" t="s">
        <v>194</v>
      </c>
    </row>
    <row r="42" spans="3:6" x14ac:dyDescent="0.5">
      <c r="C42">
        <v>34</v>
      </c>
      <c r="D42" s="8" t="str">
        <f>HYPERLINK("#'Table 34'!A1", " Imagine you saw the following argument for investing in R&amp;D in the run up to the next election. How well do you think this makes the case for R&amp;D investment?""Businesses leave the UK because of a lack of R&amp;D investment""")</f>
        <v xml:space="preserve"> Imagine you saw the following argument for investing in R&amp;D in the run up to the next election. How well do you think this makes the case for R&amp;D investment?"Businesses leave the UK because of a lack of R&amp;D investment"</v>
      </c>
      <c r="E42" s="14" t="str">
        <f>HYPERLINK("#'Full Results'!A327", "327")</f>
        <v>327</v>
      </c>
      <c r="F42" t="s">
        <v>194</v>
      </c>
    </row>
    <row r="43" spans="3:6" x14ac:dyDescent="0.5">
      <c r="C43">
        <v>35</v>
      </c>
      <c r="D43" s="8" t="str">
        <f>HYPERLINK("#'Table 35'!A1", " Imagine you saw the following argument for investing in R&amp;D in the run up to the next election. How well do you think this makes the case for R&amp;D investment?""Investing in R&amp;D creates more jobs for people in the UK""")</f>
        <v xml:space="preserve"> Imagine you saw the following argument for investing in R&amp;D in the run up to the next election. How well do you think this makes the case for R&amp;D investment?"Investing in R&amp;D creates more jobs for people in the UK"</v>
      </c>
      <c r="E43" s="14" t="str">
        <f>HYPERLINK("#'Full Results'!A335", "335")</f>
        <v>335</v>
      </c>
      <c r="F43" t="s">
        <v>194</v>
      </c>
    </row>
    <row r="44" spans="3:6" x14ac:dyDescent="0.5">
      <c r="C44">
        <v>36</v>
      </c>
      <c r="D44" s="8" t="str">
        <f>HYPERLINK("#'Table 36'!A1", " Imagine you saw the following argument for investing in R&amp;D in the run up to the next election. How well do you think this makes the case for R&amp;D investment?""Investing in R&amp;D will help us fix our broken public services""")</f>
        <v xml:space="preserve"> Imagine you saw the following argument for investing in R&amp;D in the run up to the next election. How well do you think this makes the case for R&amp;D investment?"Investing in R&amp;D will help us fix our broken public services"</v>
      </c>
      <c r="E44" s="14" t="str">
        <f>HYPERLINK("#'Full Results'!A343", "343")</f>
        <v>343</v>
      </c>
      <c r="F44" t="s">
        <v>194</v>
      </c>
    </row>
    <row r="45" spans="3:6" x14ac:dyDescent="0.5">
      <c r="C45">
        <v>37</v>
      </c>
      <c r="D45" s="8" t="str">
        <f>HYPERLINK("#'Table 37'!A1", " Imagine you saw the following argument for investing in R&amp;D in the run up to the next election. How well do you think this makes the case for R&amp;D investment?Investing in R&amp;D will make the UK a more attractive trading partner for other countries""")</f>
        <v xml:space="preserve"> Imagine you saw the following argument for investing in R&amp;D in the run up to the next election. How well do you think this makes the case for R&amp;D investment?Investing in R&amp;D will make the UK a more attractive trading partner for other countries"</v>
      </c>
      <c r="E45" s="14" t="str">
        <f>HYPERLINK("#'Full Results'!A351", "351")</f>
        <v>351</v>
      </c>
      <c r="F45" t="s">
        <v>194</v>
      </c>
    </row>
    <row r="46" spans="3:6" x14ac:dyDescent="0.5">
      <c r="C46">
        <v>38</v>
      </c>
      <c r="D46" s="8" t="str">
        <f>HYPERLINK("#'Table 38'!A1", " Of those, which would you say makes the best case for R&amp;D investment?")</f>
        <v xml:space="preserve"> Of those, which would you say makes the best case for R&amp;D investment?</v>
      </c>
      <c r="E46" s="14" t="str">
        <f>HYPERLINK("#'Full Results'!A359", "359")</f>
        <v>359</v>
      </c>
      <c r="F46" t="s">
        <v>194</v>
      </c>
    </row>
    <row r="47" spans="3:6" x14ac:dyDescent="0.5">
      <c r="C47">
        <v>39</v>
      </c>
      <c r="D47" s="8" t="str">
        <f>HYPERLINK("#'Table 39'!A1", "Grid Summary: Below are a number of arguments that have been made in support of investing more into Research &amp; Development. For each please indicate how well you believe this makes the case for investment?")</f>
        <v>Grid Summary: Below are a number of arguments that have been made in support of investing more into Research &amp; Development. For each please indicate how well you believe this makes the case for investment?</v>
      </c>
      <c r="E47" s="7"/>
      <c r="F47" t="s">
        <v>75</v>
      </c>
    </row>
    <row r="48" spans="3:6" x14ac:dyDescent="0.5">
      <c r="C48">
        <v>40</v>
      </c>
      <c r="D48" s="8" t="str">
        <f>HYPERLINK("#'Table 40'!A1", "Below are a number of arguments that have been made in support of investing more into Research &amp; Development. For each please indicate how well you believe this makes the case for investment?: We should invest more into Research &amp; Development as ...")</f>
        <v>Below are a number of arguments that have been made in support of investing more into Research &amp; Development. For each please indicate how well you believe this makes the case for investment?: We should invest more into Research &amp; Development as ...</v>
      </c>
      <c r="E48" s="14" t="str">
        <f>HYPERLINK("#'Full Results'!A369", "369")</f>
        <v>369</v>
      </c>
      <c r="F48" t="s">
        <v>75</v>
      </c>
    </row>
    <row r="49" spans="3:6" x14ac:dyDescent="0.5">
      <c r="C49">
        <v>41</v>
      </c>
      <c r="D49" s="8" t="str">
        <f>HYPERLINK("#'Table 41'!A1", "Below are a number of arguments that have been made in support of investing more into Research &amp; Development. For each please indicate how well you believe this makes the case for investment?: We should invest more into Research &amp; Development as ...")</f>
        <v>Below are a number of arguments that have been made in support of investing more into Research &amp; Development. For each please indicate how well you believe this makes the case for investment?: We should invest more into Research &amp; Development as ...</v>
      </c>
      <c r="E49" s="14" t="str">
        <f>HYPERLINK("#'Full Results'!A377", "377")</f>
        <v>377</v>
      </c>
      <c r="F49" t="s">
        <v>75</v>
      </c>
    </row>
    <row r="50" spans="3:6" x14ac:dyDescent="0.5">
      <c r="C50">
        <v>42</v>
      </c>
      <c r="D50" s="8" t="str">
        <f>HYPERLINK("#'Table 42'!A1", "Below are a number of arguments that have been made in support of investing more into Research &amp; Development. For each please indicate how well you believe this makes the case for investment?: We should invest more into Research &amp; Development as ...")</f>
        <v>Below are a number of arguments that have been made in support of investing more into Research &amp; Development. For each please indicate how well you believe this makes the case for investment?: We should invest more into Research &amp; Development as ...</v>
      </c>
      <c r="E50" s="14" t="str">
        <f>HYPERLINK("#'Full Results'!A385", "385")</f>
        <v>385</v>
      </c>
      <c r="F50" t="s">
        <v>75</v>
      </c>
    </row>
    <row r="51" spans="3:6" x14ac:dyDescent="0.5">
      <c r="C51">
        <v>43</v>
      </c>
      <c r="D51" s="8" t="str">
        <f>HYPERLINK("#'Table 43'!A1", "Below are a number of arguments that have been made in support of investing more into Research &amp; Development. For each please indicate how well you believe this makes the case for investment?: We should invest more into Research &amp; Development as ...")</f>
        <v>Below are a number of arguments that have been made in support of investing more into Research &amp; Development. For each please indicate how well you believe this makes the case for investment?: We should invest more into Research &amp; Development as ...</v>
      </c>
      <c r="E51" s="14" t="str">
        <f>HYPERLINK("#'Full Results'!A393", "393")</f>
        <v>393</v>
      </c>
      <c r="F51" t="s">
        <v>75</v>
      </c>
    </row>
    <row r="52" spans="3:6" x14ac:dyDescent="0.5">
      <c r="C52">
        <v>44</v>
      </c>
      <c r="D52" s="8" t="str">
        <f>HYPERLINK("#'Table 44'!A1", "Below are a number of arguments that have been made in support of investing more into Research &amp; Development. For each please indicate how well you believe this makes the case for investment?: We should invest more into Research &amp; Development as ...")</f>
        <v>Below are a number of arguments that have been made in support of investing more into Research &amp; Development. For each please indicate how well you believe this makes the case for investment?: We should invest more into Research &amp; Development as ...</v>
      </c>
      <c r="E52" s="14" t="str">
        <f>HYPERLINK("#'Full Results'!A401", "401")</f>
        <v>401</v>
      </c>
      <c r="F52" t="s">
        <v>75</v>
      </c>
    </row>
    <row r="53" spans="3:6" x14ac:dyDescent="0.5">
      <c r="C53">
        <v>45</v>
      </c>
      <c r="D53" s="8" t="str">
        <f>HYPERLINK("#'Table 45'!A1", " In general, which of the following comes closest to your view?")</f>
        <v xml:space="preserve"> In general, which of the following comes closest to your view?</v>
      </c>
      <c r="E53" s="14" t="str">
        <f>HYPERLINK("#'Full Results'!A409", "409")</f>
        <v>409</v>
      </c>
      <c r="F53" t="s">
        <v>75</v>
      </c>
    </row>
    <row r="54" spans="3:6" x14ac:dyDescent="0.5">
      <c r="C54">
        <v>46</v>
      </c>
      <c r="D54" s="8" t="str">
        <f>HYPERLINK("#'Table 46'!A1", " Which of the following comes closest to your view?")</f>
        <v xml:space="preserve"> Which of the following comes closest to your view?</v>
      </c>
      <c r="E54" s="14" t="str">
        <f>HYPERLINK("#'Full Results'!A415", "415")</f>
        <v>415</v>
      </c>
      <c r="F54" t="s">
        <v>194</v>
      </c>
    </row>
    <row r="55" spans="3:6" x14ac:dyDescent="0.5">
      <c r="C55">
        <v>47</v>
      </c>
      <c r="D55" s="8" t="str">
        <f>HYPERLINK("#'Table 47'!A1", " Which of the following comes closest to your view?")</f>
        <v xml:space="preserve"> Which of the following comes closest to your view?</v>
      </c>
      <c r="E55" s="14" t="str">
        <f>HYPERLINK("#'Full Results'!A421", "421")</f>
        <v>421</v>
      </c>
      <c r="F55" t="s">
        <v>194</v>
      </c>
    </row>
    <row r="56" spans="3:6" x14ac:dyDescent="0.5">
      <c r="C56">
        <v>48</v>
      </c>
      <c r="D56" s="8" t="str">
        <f>HYPERLINK("#'Table 48'!A1", " Which of the following comes closest to your view?")</f>
        <v xml:space="preserve"> Which of the following comes closest to your view?</v>
      </c>
      <c r="E56" s="14" t="str">
        <f>HYPERLINK("#'Full Results'!A427", "427")</f>
        <v>427</v>
      </c>
      <c r="F56" t="s">
        <v>194</v>
      </c>
    </row>
    <row r="57" spans="3:6" x14ac:dyDescent="0.5">
      <c r="C57">
        <v>49</v>
      </c>
      <c r="D57" s="8" t="str">
        <f>HYPERLINK("#'Table 49'!A1", " Which of the following comes closest to your view?")</f>
        <v xml:space="preserve"> Which of the following comes closest to your view?</v>
      </c>
      <c r="E57" s="14" t="str">
        <f>HYPERLINK("#'Full Results'!A433", "433")</f>
        <v>433</v>
      </c>
      <c r="F57" t="s">
        <v>194</v>
      </c>
    </row>
    <row r="58" spans="3:6" x14ac:dyDescent="0.5">
      <c r="C58">
        <v>50</v>
      </c>
      <c r="D58" s="8" t="str">
        <f>HYPERLINK("#'Table 50'!A1", " Which of the following comes closest to your view?")</f>
        <v xml:space="preserve"> Which of the following comes closest to your view?</v>
      </c>
      <c r="E58" s="14" t="str">
        <f>HYPERLINK("#'Full Results'!A439", "439")</f>
        <v>439</v>
      </c>
      <c r="F58" t="s">
        <v>194</v>
      </c>
    </row>
    <row r="59" spans="3:6" x14ac:dyDescent="0.5">
      <c r="C59">
        <v>51</v>
      </c>
      <c r="D59" s="8" t="str">
        <f>HYPERLINK("#'Table 51'!A1", " Which of the following comes closest to your view?")</f>
        <v xml:space="preserve"> Which of the following comes closest to your view?</v>
      </c>
      <c r="E59" s="14" t="str">
        <f>HYPERLINK("#'Full Results'!A445", "445")</f>
        <v>445</v>
      </c>
      <c r="F59" t="s">
        <v>194</v>
      </c>
    </row>
    <row r="60" spans="3:6" x14ac:dyDescent="0.5">
      <c r="C60">
        <v>52</v>
      </c>
      <c r="D60" s="8" t="str">
        <f>HYPERLINK("#'Table 52'!A1", "Grid Summary: Think about the jobs which investing in Research &amp; Development could create. Which of the following do you expect to be true of these jobs?")</f>
        <v>Grid Summary: Think about the jobs which investing in Research &amp; Development could create. Which of the following do you expect to be true of these jobs?</v>
      </c>
      <c r="E60" s="7"/>
      <c r="F60" t="s">
        <v>75</v>
      </c>
    </row>
    <row r="61" spans="3:6" x14ac:dyDescent="0.5">
      <c r="C61">
        <v>53</v>
      </c>
      <c r="D61" s="8" t="str">
        <f>HYPERLINK("#'Table 53'!A1", "Think about the jobs which investing in Research &amp; Development could create. Which of the following do you expect to be true of these jobs?: I expect there would be a lot of these jobs|I expect there would be a small number of these")</f>
        <v>Think about the jobs which investing in Research &amp; Development could create. Which of the following do you expect to be true of these jobs?: I expect there would be a lot of these jobs|I expect there would be a small number of these</v>
      </c>
      <c r="E61" s="14" t="str">
        <f>HYPERLINK("#'Full Results'!A451", "451")</f>
        <v>451</v>
      </c>
      <c r="F61" t="s">
        <v>75</v>
      </c>
    </row>
    <row r="62" spans="3:6" x14ac:dyDescent="0.5">
      <c r="C62">
        <v>54</v>
      </c>
      <c r="D62" s="8" t="str">
        <f>HYPERLINK("#'Table 54'!A1", "Think about the jobs which investing in Research &amp; Development could create. Which of the following do you expect to be true of these jobs?: I expect these jobs would be in my local area|I expect these jobs would be elsewhere in the country")</f>
        <v>Think about the jobs which investing in Research &amp; Development could create. Which of the following do you expect to be true of these jobs?: I expect these jobs would be in my local area|I expect these jobs would be elsewhere in the country</v>
      </c>
      <c r="E62" s="14" t="str">
        <f>HYPERLINK("#'Full Results'!A459", "459")</f>
        <v>459</v>
      </c>
      <c r="F62" t="s">
        <v>75</v>
      </c>
    </row>
    <row r="63" spans="3:6" x14ac:dyDescent="0.5">
      <c r="C63">
        <v>55</v>
      </c>
      <c r="D63" s="8" t="str">
        <f>HYPERLINK("#'Table 55'!A1", "Think about the jobs which investing in Research &amp; Development could create. Which of the following do you expect to be true of these jobs?: I expect these jobs would have good progression opportunities|I expect these jobs would have poor progres...")</f>
        <v>Think about the jobs which investing in Research &amp; Development could create. Which of the following do you expect to be true of these jobs?: I expect these jobs would have good progression opportunities|I expect these jobs would have poor progres...</v>
      </c>
      <c r="E63" s="14" t="str">
        <f>HYPERLINK("#'Full Results'!A467", "467")</f>
        <v>467</v>
      </c>
      <c r="F63" t="s">
        <v>75</v>
      </c>
    </row>
    <row r="64" spans="3:6" x14ac:dyDescent="0.5">
      <c r="C64">
        <v>56</v>
      </c>
      <c r="D64" s="8" t="str">
        <f>HYPERLINK("#'Table 56'!A1", "Think about the jobs which investing in Research &amp; Development could create. Which of the following do you expect to be true of these jobs?: I expect these jobs would be relatively well paid|I expect these jobs would be relatively poorly paid")</f>
        <v>Think about the jobs which investing in Research &amp; Development could create. Which of the following do you expect to be true of these jobs?: I expect these jobs would be relatively well paid|I expect these jobs would be relatively poorly paid</v>
      </c>
      <c r="E64" s="14" t="str">
        <f>HYPERLINK("#'Full Results'!A475", "475")</f>
        <v>475</v>
      </c>
      <c r="F64" t="s">
        <v>75</v>
      </c>
    </row>
    <row r="65" spans="3:6" x14ac:dyDescent="0.5">
      <c r="C65">
        <v>57</v>
      </c>
      <c r="D65" s="8" t="str">
        <f>HYPERLINK("#'Table 57'!A1", "Think about the jobs which investing in Research &amp; Development could create. Which of the following do you expect to be true of these jobs?: I expect these jobs would require a high level of education|I expect these jobs would be available for pe...")</f>
        <v>Think about the jobs which investing in Research &amp; Development could create. Which of the following do you expect to be true of these jobs?: I expect these jobs would require a high level of education|I expect these jobs would be available for pe...</v>
      </c>
      <c r="E65" s="14" t="str">
        <f>HYPERLINK("#'Full Results'!A483", "483")</f>
        <v>483</v>
      </c>
      <c r="F65" t="s">
        <v>75</v>
      </c>
    </row>
    <row r="66" spans="3:6" x14ac:dyDescent="0.5">
      <c r="C66">
        <v>58</v>
      </c>
      <c r="D66" s="8" t="str">
        <f>HYPERLINK("#'Table 58'!A1", "Think about the jobs which investing in Research &amp; Development could create. Which of the following do you expect to be true of these jobs?: I expect these jobs would mainly be open to young people at the start of their career|I expect these jobs...")</f>
        <v>Think about the jobs which investing in Research &amp; Development could create. Which of the following do you expect to be true of these jobs?: I expect these jobs would mainly be open to young people at the start of their career|I expect these jobs...</v>
      </c>
      <c r="E66" s="14" t="str">
        <f>HYPERLINK("#'Full Results'!A491", "491")</f>
        <v>491</v>
      </c>
      <c r="F66" t="s">
        <v>75</v>
      </c>
    </row>
    <row r="67" spans="3:6" x14ac:dyDescent="0.5">
      <c r="C67">
        <v>59</v>
      </c>
      <c r="D67" s="8" t="str">
        <f>HYPERLINK("#'Table 59'!A1", "Think about the jobs which investing in Research &amp; Development could create. Which of the following do you expect to be true of these jobs?: I expect people like me would be able to work in these jobs|I expect people like me would not be able to ...")</f>
        <v>Think about the jobs which investing in Research &amp; Development could create. Which of the following do you expect to be true of these jobs?: I expect people like me would be able to work in these jobs|I expect people like me would not be able to ...</v>
      </c>
      <c r="E67" s="14" t="str">
        <f>HYPERLINK("#'Full Results'!A499", "499")</f>
        <v>499</v>
      </c>
      <c r="F67" t="s">
        <v>75</v>
      </c>
    </row>
    <row r="68" spans="3:6" x14ac:dyDescent="0.5">
      <c r="C68">
        <v>60</v>
      </c>
      <c r="D68" s="8" t="str">
        <f>HYPERLINK("#'Table 60'!A1", "Which of the following types of jobs, if any, do you think would be created by greater investment in Research &amp; Development? Select any which apply.")</f>
        <v>Which of the following types of jobs, if any, do you think would be created by greater investment in Research &amp; Development? Select any which apply.</v>
      </c>
      <c r="E68" s="14" t="str">
        <f>HYPERLINK("#'Full Results'!A507", "507")</f>
        <v>507</v>
      </c>
      <c r="F68" t="s">
        <v>75</v>
      </c>
    </row>
    <row r="69" spans="3:6" x14ac:dyDescent="0.5">
      <c r="C69">
        <v>61</v>
      </c>
      <c r="D69" s="8" t="str">
        <f>HYPERLINK("#'Table 61'!A1", "What advantages, if any, do you think jobs in Research &amp; Development tend to have over other jobs? Select any which apply")</f>
        <v>What advantages, if any, do you think jobs in Research &amp; Development tend to have over other jobs? Select any which apply</v>
      </c>
      <c r="E69" s="14" t="str">
        <f>HYPERLINK("#'Full Results'!A524", "524")</f>
        <v>524</v>
      </c>
      <c r="F69" t="s">
        <v>75</v>
      </c>
    </row>
    <row r="70" spans="3:6" x14ac:dyDescent="0.5">
      <c r="C70">
        <v>62</v>
      </c>
      <c r="D70" s="8" t="str">
        <f>HYPERLINK("#'Table 62'!A1", " Jobs in Research &amp; Development can include people who carry out research and those who support them, for instance technicians and staff working in admin and finance. Would you personally be interested in a job in the Research &amp; Development indus...")</f>
        <v xml:space="preserve"> Jobs in Research &amp; Development can include people who carry out research and those who support them, for instance technicians and staff working in admin and finance. Would you personally be interested in a job in the Research &amp; Development indus...</v>
      </c>
      <c r="E70" s="14" t="str">
        <f>HYPERLINK("#'Full Results'!A537", "537")</f>
        <v>537</v>
      </c>
      <c r="F70" t="s">
        <v>75</v>
      </c>
    </row>
    <row r="71" spans="3:6" x14ac:dyDescent="0.5">
      <c r="C71">
        <v>63</v>
      </c>
      <c r="D71" s="8" t="str">
        <f>HYPERLINK("#'Table 63'!A1", " Imagine there was a proposal to attract more businesses to set up research facilities in your local area. Would you support or oppose this proposal?")</f>
        <v xml:space="preserve"> Imagine there was a proposal to attract more businesses to set up research facilities in your local area. Would you support or oppose this proposal?</v>
      </c>
      <c r="E71" s="14" t="str">
        <f>HYPERLINK("#'Full Results'!A546", "546")</f>
        <v>546</v>
      </c>
      <c r="F71" t="s">
        <v>194</v>
      </c>
    </row>
    <row r="72" spans="3:6" x14ac:dyDescent="0.5">
      <c r="C72">
        <v>64</v>
      </c>
      <c r="D72" s="8" t="str">
        <f>HYPERLINK("#'Table 64'!A1", " Imagine there was a proposal to attract more universities to set up research facilities in your local area. Would you support or oppose this proposal?")</f>
        <v xml:space="preserve"> Imagine there was a proposal to attract more universities to set up research facilities in your local area. Would you support or oppose this proposal?</v>
      </c>
      <c r="E72" s="14" t="str">
        <f>HYPERLINK("#'Full Results'!A558", "558")</f>
        <v>558</v>
      </c>
      <c r="F72" t="s">
        <v>194</v>
      </c>
    </row>
    <row r="73" spans="3:6" x14ac:dyDescent="0.5">
      <c r="C73">
        <v>65</v>
      </c>
      <c r="D73" s="8" t="str">
        <f>HYPERLINK("#'Table 65'!A1", " Imagine there was a proposal to attract more NHS bodies to set up research facilities in your local area. Would you support or oppose this proposal?")</f>
        <v xml:space="preserve"> Imagine there was a proposal to attract more NHS bodies to set up research facilities in your local area. Would you support or oppose this proposal?</v>
      </c>
      <c r="E73" s="14" t="str">
        <f>HYPERLINK("#'Full Results'!A570", "570")</f>
        <v>570</v>
      </c>
      <c r="F73" t="s">
        <v>194</v>
      </c>
    </row>
    <row r="74" spans="3:6" x14ac:dyDescent="0.5">
      <c r="C74">
        <v>66</v>
      </c>
      <c r="D74" s="8" t="str">
        <f>HYPERLINK("#'Table 66'!A1", " Imagine there was a proposal to attract more medical research charities to set up research facilities in your local area. Would you support or oppose this proposal?")</f>
        <v xml:space="preserve"> Imagine there was a proposal to attract more medical research charities to set up research facilities in your local area. Would you support or oppose this proposal?</v>
      </c>
      <c r="E74" s="14" t="str">
        <f>HYPERLINK("#'Full Results'!A582", "582")</f>
        <v>582</v>
      </c>
      <c r="F74" t="s">
        <v>194</v>
      </c>
    </row>
    <row r="75" spans="3:6" x14ac:dyDescent="0.5">
      <c r="C75">
        <v>67</v>
      </c>
      <c r="D75" s="8" t="str">
        <f>HYPERLINK("#'Table 67'!A1", "What, if anything, do you think are advantages to your local area of attracting more businesses to set up research facilities in your local area? Select any which apply")</f>
        <v>What, if anything, do you think are advantages to your local area of attracting more businesses to set up research facilities in your local area? Select any which apply</v>
      </c>
      <c r="E75" s="14" t="str">
        <f>HYPERLINK("#'Full Results'!A594", "594")</f>
        <v>594</v>
      </c>
      <c r="F75" t="s">
        <v>194</v>
      </c>
    </row>
    <row r="76" spans="3:6" x14ac:dyDescent="0.5">
      <c r="C76">
        <v>68</v>
      </c>
      <c r="D76" s="8" t="str">
        <f>HYPERLINK("#'Table 68'!A1", "What, if anything, do you think are advantages to your local area of attracting more universities to set up research facilities in your local area? Select any which apply")</f>
        <v>What, if anything, do you think are advantages to your local area of attracting more universities to set up research facilities in your local area? Select any which apply</v>
      </c>
      <c r="E76" s="14" t="str">
        <f>HYPERLINK("#'Full Results'!A612", "612")</f>
        <v>612</v>
      </c>
      <c r="F76" t="s">
        <v>194</v>
      </c>
    </row>
    <row r="77" spans="3:6" x14ac:dyDescent="0.5">
      <c r="C77">
        <v>69</v>
      </c>
      <c r="D77" s="8" t="str">
        <f>HYPERLINK("#'Table 69'!A1", "What, if anything, do you think are advantages to your local area of attracting more NHS bodies to set up research facilities in your local area? Select any which apply")</f>
        <v>What, if anything, do you think are advantages to your local area of attracting more NHS bodies to set up research facilities in your local area? Select any which apply</v>
      </c>
      <c r="E77" s="14" t="str">
        <f>HYPERLINK("#'Full Results'!A630", "630")</f>
        <v>630</v>
      </c>
      <c r="F77" t="s">
        <v>194</v>
      </c>
    </row>
    <row r="78" spans="3:6" x14ac:dyDescent="0.5">
      <c r="C78">
        <v>70</v>
      </c>
      <c r="D78" s="8" t="str">
        <f>HYPERLINK("#'Table 70'!A1", "What, if anything, do you think are advantages to your local area of attracting more medical research charities to set up research facilities in your local area? Select any which apply")</f>
        <v>What, if anything, do you think are advantages to your local area of attracting more medical research charities to set up research facilities in your local area? Select any which apply</v>
      </c>
      <c r="E78" s="14" t="str">
        <f>HYPERLINK("#'Full Results'!A648", "648")</f>
        <v>648</v>
      </c>
      <c r="F78" t="s">
        <v>194</v>
      </c>
    </row>
    <row r="79" spans="3:6" x14ac:dyDescent="0.5">
      <c r="C79">
        <v>71</v>
      </c>
      <c r="D79" s="8" t="str">
        <f>HYPERLINK("#'Table 71'!A1", " Imagine an organisation was looking to establish a new research centre in the UK. Which of the following best describes how you would like your local MP to respond?")</f>
        <v xml:space="preserve"> Imagine an organisation was looking to establish a new research centre in the UK. Which of the following best describes how you would like your local MP to respond?</v>
      </c>
      <c r="E79" s="14" t="str">
        <f>HYPERLINK("#'Full Results'!A666", "666")</f>
        <v>666</v>
      </c>
      <c r="F79" t="s">
        <v>75</v>
      </c>
    </row>
    <row r="80" spans="3:6" x14ac:dyDescent="0.5">
      <c r="C80">
        <v>72</v>
      </c>
      <c r="D80" s="8" t="str">
        <f>HYPERLINK("#'Table 72'!A1", " Which of the following comes closest to your view?")</f>
        <v xml:space="preserve"> Which of the following comes closest to your view?</v>
      </c>
      <c r="E80" s="14" t="str">
        <f>HYPERLINK("#'Full Results'!A673", "673")</f>
        <v>673</v>
      </c>
      <c r="F80" t="s">
        <v>75</v>
      </c>
    </row>
    <row r="81" spans="3:6" x14ac:dyDescent="0.5">
      <c r="C81">
        <v>73</v>
      </c>
      <c r="D81" s="8" t="str">
        <f>HYPERLINK("#'Table 73'!A1", "Which of the following topics, if any, would you most like to see investment in Research &amp; Development for?Select up to three of the following")</f>
        <v>Which of the following topics, if any, would you most like to see investment in Research &amp; Development for?Select up to three of the following</v>
      </c>
      <c r="E81" s="14" t="str">
        <f>HYPERLINK("#'Full Results'!A680", "680")</f>
        <v>680</v>
      </c>
      <c r="F81" t="s">
        <v>75</v>
      </c>
    </row>
    <row r="82" spans="3:6" x14ac:dyDescent="0.5">
      <c r="C82">
        <v>74</v>
      </c>
      <c r="D82" s="8" t="str">
        <f>HYPERLINK("#'Table 74'!A1", "You said that you would most like to see investment in Healthcare. Which of the following are the reasons for this?Select any which apply.")</f>
        <v>You said that you would most like to see investment in Healthcare. Which of the following are the reasons for this?Select any which apply.</v>
      </c>
      <c r="E82" s="14" t="str">
        <f>HYPERLINK("#'Full Results'!A692", "692")</f>
        <v>692</v>
      </c>
      <c r="F82" t="s">
        <v>414</v>
      </c>
    </row>
    <row r="83" spans="3:6" x14ac:dyDescent="0.5">
      <c r="C83">
        <v>75</v>
      </c>
      <c r="D83" s="8" t="str">
        <f>HYPERLINK("#'Table 75'!A1", "You said that you would most like to see investment in the Environment. Which of the following are the reasons for this? Select any which apply.")</f>
        <v>You said that you would most like to see investment in the Environment. Which of the following are the reasons for this? Select any which apply.</v>
      </c>
      <c r="E83" s="14" t="str">
        <f>HYPERLINK("#'Full Results'!A705", "705")</f>
        <v>705</v>
      </c>
      <c r="F83" t="s">
        <v>414</v>
      </c>
    </row>
    <row r="84" spans="3:6" x14ac:dyDescent="0.5">
      <c r="C84">
        <v>76</v>
      </c>
      <c r="D84" s="8" t="str">
        <f>HYPERLINK("#'Table 76'!A1", "You said that you would most like to see investment in Economics. Which of the following are the reasons for this? Select any which apply.")</f>
        <v>You said that you would most like to see investment in Economics. Which of the following are the reasons for this? Select any which apply.</v>
      </c>
      <c r="E84" s="14" t="str">
        <f>HYPERLINK("#'Full Results'!A718", "718")</f>
        <v>718</v>
      </c>
      <c r="F84" t="s">
        <v>414</v>
      </c>
    </row>
    <row r="85" spans="3:6" x14ac:dyDescent="0.5">
      <c r="C85">
        <v>77</v>
      </c>
      <c r="D85" s="8" t="str">
        <f>HYPERLINK("#'Table 77'!A1", "You said that you would most like to see investment in Education. Which of the following are the reasons for this? Select any which apply.")</f>
        <v>You said that you would most like to see investment in Education. Which of the following are the reasons for this? Select any which apply.</v>
      </c>
      <c r="E85" s="14" t="str">
        <f>HYPERLINK("#'Full Results'!A730", "730")</f>
        <v>730</v>
      </c>
      <c r="F85" t="s">
        <v>414</v>
      </c>
    </row>
    <row r="86" spans="3:6" x14ac:dyDescent="0.5">
      <c r="C86">
        <v>78</v>
      </c>
      <c r="D86" s="8" t="str">
        <f>HYPERLINK("#'Table 78'!A1", "You said that you would most like to see investment in Security and Defence. Which of the following are the reasons for this? Select any which apply.")</f>
        <v>You said that you would most like to see investment in Security and Defence. Which of the following are the reasons for this? Select any which apply.</v>
      </c>
      <c r="E86" s="14" t="str">
        <f>HYPERLINK("#'Full Results'!A742", "742")</f>
        <v>742</v>
      </c>
      <c r="F86" t="s">
        <v>414</v>
      </c>
    </row>
    <row r="87" spans="3:6" x14ac:dyDescent="0.5">
      <c r="C87">
        <v>79</v>
      </c>
      <c r="D87" s="8" t="str">
        <f>HYPERLINK("#'Table 79'!A1", "You said that you would most like to see investment in Transport. Which of the following are the reasons for this? Select any which apply.")</f>
        <v>You said that you would most like to see investment in Transport. Which of the following are the reasons for this? Select any which apply.</v>
      </c>
      <c r="E87" s="14" t="str">
        <f>HYPERLINK("#'Full Results'!A755", "755")</f>
        <v>755</v>
      </c>
      <c r="F87" t="s">
        <v>414</v>
      </c>
    </row>
    <row r="88" spans="3:6" x14ac:dyDescent="0.5">
      <c r="C88">
        <v>80</v>
      </c>
      <c r="D88" s="8" t="str">
        <f>HYPERLINK("#'Table 80'!A1", "You said that you would most like to see investment in Arts and Culture. Which of the following are the reasons for this? Select any which apply.")</f>
        <v>You said that you would most like to see investment in Arts and Culture. Which of the following are the reasons for this? Select any which apply.</v>
      </c>
      <c r="E88" s="14" t="str">
        <f>HYPERLINK("#'Full Results'!A767", "767")</f>
        <v>767</v>
      </c>
      <c r="F88" t="s">
        <v>414</v>
      </c>
    </row>
    <row r="89" spans="3:6" x14ac:dyDescent="0.5">
      <c r="C89">
        <v>81</v>
      </c>
      <c r="D89" s="8" t="str">
        <f>HYPERLINK("#'Table 81'!A1", "Grid Summary: How much would you say you trust the following, on a scale of 1 to 5 where 1 means you do not trust them at all, and 5 indicates you trust them completely?")</f>
        <v>Grid Summary: How much would you say you trust the following, on a scale of 1 to 5 where 1 means you do not trust them at all, and 5 indicates you trust them completely?</v>
      </c>
      <c r="E89" s="7"/>
      <c r="F89" t="s">
        <v>75</v>
      </c>
    </row>
    <row r="90" spans="3:6" x14ac:dyDescent="0.5">
      <c r="C90">
        <v>82</v>
      </c>
      <c r="D90" s="8" t="str">
        <f>HYPERLINK("#'Table 82'!A1", "How much would you say you trust the following, on a scale of 1 to 5 where 1 means you do not trust them at all, and 5 indicates you trust them completely?: Scientists")</f>
        <v>How much would you say you trust the following, on a scale of 1 to 5 where 1 means you do not trust them at all, and 5 indicates you trust them completely?: Scientists</v>
      </c>
      <c r="E90" s="14" t="str">
        <f>HYPERLINK("#'Full Results'!A779", "779")</f>
        <v>779</v>
      </c>
      <c r="F90" t="s">
        <v>75</v>
      </c>
    </row>
    <row r="91" spans="3:6" x14ac:dyDescent="0.5">
      <c r="C91">
        <v>83</v>
      </c>
      <c r="D91" s="8" t="str">
        <f>HYPERLINK("#'Table 83'!A1", "How much would you say you trust the following, on a scale of 1 to 5 where 1 means you do not trust them at all, and 5 indicates you trust them completely?: Teachers")</f>
        <v>How much would you say you trust the following, on a scale of 1 to 5 where 1 means you do not trust them at all, and 5 indicates you trust them completely?: Teachers</v>
      </c>
      <c r="E91" s="14" t="str">
        <f>HYPERLINK("#'Full Results'!A788", "788")</f>
        <v>788</v>
      </c>
      <c r="F91" t="s">
        <v>75</v>
      </c>
    </row>
    <row r="92" spans="3:6" x14ac:dyDescent="0.5">
      <c r="C92">
        <v>84</v>
      </c>
      <c r="D92" s="8" t="str">
        <f>HYPERLINK("#'Table 84'!A1", "How much would you say you trust the following, on a scale of 1 to 5 where 1 means you do not trust them at all, and 5 indicates you trust them completely?: Politicians")</f>
        <v>How much would you say you trust the following, on a scale of 1 to 5 where 1 means you do not trust them at all, and 5 indicates you trust them completely?: Politicians</v>
      </c>
      <c r="E92" s="14" t="str">
        <f>HYPERLINK("#'Full Results'!A797", "797")</f>
        <v>797</v>
      </c>
      <c r="F92" t="s">
        <v>75</v>
      </c>
    </row>
    <row r="93" spans="3:6" x14ac:dyDescent="0.5">
      <c r="C93">
        <v>85</v>
      </c>
      <c r="D93" s="8" t="str">
        <f>HYPERLINK("#'Table 85'!A1", "How much would you say you trust the following, on a scale of 1 to 5 where 1 means you do not trust them at all, and 5 indicates you trust them completely?: Journalists")</f>
        <v>How much would you say you trust the following, on a scale of 1 to 5 where 1 means you do not trust them at all, and 5 indicates you trust them completely?: Journalists</v>
      </c>
      <c r="E93" s="14" t="str">
        <f>HYPERLINK("#'Full Results'!A806", "806")</f>
        <v>806</v>
      </c>
      <c r="F93" t="s">
        <v>75</v>
      </c>
    </row>
    <row r="94" spans="3:6" x14ac:dyDescent="0.5">
      <c r="C94">
        <v>86</v>
      </c>
      <c r="D94" s="8" t="str">
        <f>HYPERLINK("#'Table 86'!A1", "How much would you say you trust the following, on a scale of 1 to 5 where 1 means you do not trust them at all, and 5 indicates you trust them completely?: University lecturers")</f>
        <v>How much would you say you trust the following, on a scale of 1 to 5 where 1 means you do not trust them at all, and 5 indicates you trust them completely?: University lecturers</v>
      </c>
      <c r="E94" s="14" t="str">
        <f>HYPERLINK("#'Full Results'!A815", "815")</f>
        <v>815</v>
      </c>
      <c r="F94" t="s">
        <v>75</v>
      </c>
    </row>
    <row r="95" spans="3:6" x14ac:dyDescent="0.5">
      <c r="C95">
        <v>87</v>
      </c>
      <c r="D95" s="8" t="str">
        <f>HYPERLINK("#'Table 87'!A1", "How much would you say you trust the following, on a scale of 1 to 5 where 1 means you do not trust them at all, and 5 indicates you trust them completely?: NHS workers")</f>
        <v>How much would you say you trust the following, on a scale of 1 to 5 where 1 means you do not trust them at all, and 5 indicates you trust them completely?: NHS workers</v>
      </c>
      <c r="E95" s="14" t="str">
        <f>HYPERLINK("#'Full Results'!A824", "824")</f>
        <v>824</v>
      </c>
      <c r="F95" t="s">
        <v>75</v>
      </c>
    </row>
    <row r="96" spans="3:6" x14ac:dyDescent="0.5">
      <c r="C96">
        <v>88</v>
      </c>
      <c r="D96" s="8" t="str">
        <f>HYPERLINK("#'Table 88'!A1", "How much would you say you trust the following, on a scale of 1 to 5 where 1 means you do not trust them at all, and 5 indicates you trust them completely?: CEOs of large businesses")</f>
        <v>How much would you say you trust the following, on a scale of 1 to 5 where 1 means you do not trust them at all, and 5 indicates you trust them completely?: CEOs of large businesses</v>
      </c>
      <c r="E96" s="14" t="str">
        <f>HYPERLINK("#'Full Results'!A833", "833")</f>
        <v>833</v>
      </c>
      <c r="F96" t="s">
        <v>75</v>
      </c>
    </row>
    <row r="97" spans="3:6" x14ac:dyDescent="0.5">
      <c r="C97">
        <v>89</v>
      </c>
      <c r="D97" s="8" t="str">
        <f>HYPERLINK("#'Table 89'!A1", "Grid Summary: In general, would you trust scientists on the following?")</f>
        <v>Grid Summary: In general, would you trust scientists on the following?</v>
      </c>
      <c r="E97" s="7"/>
      <c r="F97" t="s">
        <v>75</v>
      </c>
    </row>
    <row r="98" spans="3:6" x14ac:dyDescent="0.5">
      <c r="C98">
        <v>90</v>
      </c>
      <c r="D98" s="8" t="str">
        <f>HYPERLINK("#'Table 90'!A1", "In general, would you trust scientists on the following?: To be honest about how much money the Government should be investing into R&amp;D")</f>
        <v>In general, would you trust scientists on the following?: To be honest about how much money the Government should be investing into R&amp;D</v>
      </c>
      <c r="E98" s="14" t="str">
        <f>HYPERLINK("#'Full Results'!A842", "842")</f>
        <v>842</v>
      </c>
      <c r="F98" t="s">
        <v>75</v>
      </c>
    </row>
    <row r="99" spans="3:6" x14ac:dyDescent="0.5">
      <c r="C99">
        <v>91</v>
      </c>
      <c r="D99" s="8" t="str">
        <f>HYPERLINK("#'Table 91'!A1", "In general, would you trust scientists on the following?: To honestly explain the results of R&amp;D to the public")</f>
        <v>In general, would you trust scientists on the following?: To honestly explain the results of R&amp;D to the public</v>
      </c>
      <c r="E99" s="14" t="str">
        <f>HYPERLINK("#'Full Results'!A850", "850")</f>
        <v>850</v>
      </c>
      <c r="F99" t="s">
        <v>75</v>
      </c>
    </row>
    <row r="100" spans="3:6" x14ac:dyDescent="0.5">
      <c r="C100">
        <v>92</v>
      </c>
      <c r="D100" s="8" t="str">
        <f>HYPERLINK("#'Table 92'!A1", "In general, would you trust scientists on the following?: To be honest about how helpful R&amp;D is to the public")</f>
        <v>In general, would you trust scientists on the following?: To be honest about how helpful R&amp;D is to the public</v>
      </c>
      <c r="E100" s="14" t="str">
        <f>HYPERLINK("#'Full Results'!A858", "858")</f>
        <v>858</v>
      </c>
      <c r="F100" t="s">
        <v>75</v>
      </c>
    </row>
    <row r="101" spans="3:6" x14ac:dyDescent="0.5">
      <c r="C101">
        <v>93</v>
      </c>
      <c r="D101" s="8" t="str">
        <f>HYPERLINK("#'Table 93'!A1", "In general, what are the reasons that you would trust those who work in R&amp;D to talk about R&amp;D investment? Select any which apply")</f>
        <v>In general, what are the reasons that you would trust those who work in R&amp;D to talk about R&amp;D investment? Select any which apply</v>
      </c>
      <c r="E101" s="14" t="str">
        <f>HYPERLINK("#'Full Results'!A866", "866")</f>
        <v>866</v>
      </c>
      <c r="F101" t="s">
        <v>75</v>
      </c>
    </row>
    <row r="102" spans="3:6" x14ac:dyDescent="0.5">
      <c r="C102">
        <v>94</v>
      </c>
      <c r="D102" s="8" t="str">
        <f>HYPERLINK("#'Table 94'!A1", "Grid Summary: Do you agree or disagree with the following?")</f>
        <v>Grid Summary: Do you agree or disagree with the following?</v>
      </c>
      <c r="E102" s="7"/>
      <c r="F102" t="s">
        <v>75</v>
      </c>
    </row>
    <row r="103" spans="3:6" x14ac:dyDescent="0.5">
      <c r="C103">
        <v>95</v>
      </c>
      <c r="D103" s="8" t="str">
        <f>HYPERLINK("#'Table 95'!A1", "Do you agree or disagree with the following?: I would like to hear more about R&amp;D being carried out in the UK")</f>
        <v>Do you agree or disagree with the following?: I would like to hear more about R&amp;D being carried out in the UK</v>
      </c>
      <c r="E103" s="14" t="str">
        <f>HYPERLINK("#'Full Results'!A877", "877")</f>
        <v>877</v>
      </c>
      <c r="F103" t="s">
        <v>75</v>
      </c>
    </row>
    <row r="104" spans="3:6" x14ac:dyDescent="0.5">
      <c r="C104">
        <v>96</v>
      </c>
      <c r="D104" s="8" t="str">
        <f>HYPERLINK("#'Table 96'!A1", "Do you agree or disagree with the following?: I would be interested in taking part in R&amp;D as a participant")</f>
        <v>Do you agree or disagree with the following?: I would be interested in taking part in R&amp;D as a participant</v>
      </c>
      <c r="E104" s="14" t="str">
        <f>HYPERLINK("#'Full Results'!A889", "889")</f>
        <v>889</v>
      </c>
      <c r="F104" t="s">
        <v>75</v>
      </c>
    </row>
    <row r="105" spans="3:6" x14ac:dyDescent="0.5">
      <c r="C105">
        <v>97</v>
      </c>
      <c r="D105" s="8" t="str">
        <f>HYPERLINK("#'Table 97'!A1", "Do you agree or disagree with the following?: I would like to hear more about the R&amp;D being carried out in my local area")</f>
        <v>Do you agree or disagree with the following?: I would like to hear more about the R&amp;D being carried out in my local area</v>
      </c>
      <c r="E105" s="14" t="str">
        <f>HYPERLINK("#'Full Results'!A901", "901")</f>
        <v>901</v>
      </c>
      <c r="F105" t="s">
        <v>75</v>
      </c>
    </row>
    <row r="106" spans="3:6" x14ac:dyDescent="0.5">
      <c r="C106">
        <v>98</v>
      </c>
      <c r="D106" s="8" t="str">
        <f>HYPERLINK("#'Table 98'!A1", "Grid Summary: Do you agree or disagree with the following?")</f>
        <v>Grid Summary: Do you agree or disagree with the following?</v>
      </c>
      <c r="E106" s="7"/>
      <c r="F106" t="s">
        <v>75</v>
      </c>
    </row>
    <row r="107" spans="3:6" x14ac:dyDescent="0.5">
      <c r="C107">
        <v>99</v>
      </c>
      <c r="D107" s="8" t="str">
        <f>HYPERLINK("#'Table 99'!A1", "Do you agree or disagree with the following?: I would like more R&amp;D investment and facilities in my local area")</f>
        <v>Do you agree or disagree with the following?: I would like more R&amp;D investment and facilities in my local area</v>
      </c>
      <c r="E107" s="14" t="str">
        <f>HYPERLINK("#'Full Results'!A913", "913")</f>
        <v>913</v>
      </c>
      <c r="F107" t="s">
        <v>75</v>
      </c>
    </row>
    <row r="108" spans="3:6" x14ac:dyDescent="0.5">
      <c r="C108">
        <v>100</v>
      </c>
      <c r="D108" s="8" t="str">
        <f>HYPERLINK("#'Table 100'!A1", "Do you agree or disagree with the following?: Politicians should embrace long-term thinking and solutions")</f>
        <v>Do you agree or disagree with the following?: Politicians should embrace long-term thinking and solutions</v>
      </c>
      <c r="E108" s="14" t="str">
        <f>HYPERLINK("#'Full Results'!A925", "925")</f>
        <v>925</v>
      </c>
      <c r="F108" t="s">
        <v>75</v>
      </c>
    </row>
    <row r="109" spans="3:6" x14ac:dyDescent="0.5">
      <c r="C109">
        <v>101</v>
      </c>
      <c r="D109" s="8" t="str">
        <f>HYPERLINK("#'Table 101'!A1", "Do you agree or disagree with the following?: I would like to vote for someone who will support R&amp;D in the UK")</f>
        <v>Do you agree or disagree with the following?: I would like to vote for someone who will support R&amp;D in the UK</v>
      </c>
      <c r="E109" s="14" t="str">
        <f>HYPERLINK("#'Full Results'!A937", "937")</f>
        <v>937</v>
      </c>
      <c r="F109" t="s">
        <v>75</v>
      </c>
    </row>
    <row r="110" spans="3:6" x14ac:dyDescent="0.5">
      <c r="C110">
        <v>102</v>
      </c>
      <c r="D110" s="8" t="str">
        <f>HYPERLINK("#'Table 102'!A1", "Grid Summary: Imagine the next MP elected to represent your constituency did the following. Would you support or oppose these actions being taken by your next MP?")</f>
        <v>Grid Summary: Imagine the next MP elected to represent your constituency did the following. Would you support or oppose these actions being taken by your next MP?</v>
      </c>
      <c r="E110" s="7"/>
      <c r="F110" t="s">
        <v>75</v>
      </c>
    </row>
    <row r="111" spans="3:6" x14ac:dyDescent="0.5">
      <c r="C111">
        <v>103</v>
      </c>
      <c r="D111" s="8" t="str">
        <f>HYPERLINK("#'Table 103'!A1", "Imagine the next MP elected to represent your constituency did the following. Would you support or oppose these actions being taken by your next MP?: Campaigning for a new research centre to be built on your nearest high street")</f>
        <v>Imagine the next MP elected to represent your constituency did the following. Would you support or oppose these actions being taken by your next MP?: Campaigning for a new research centre to be built on your nearest high street</v>
      </c>
      <c r="E111" s="14" t="str">
        <f>HYPERLINK("#'Full Results'!A949", "949")</f>
        <v>949</v>
      </c>
      <c r="F111" t="s">
        <v>75</v>
      </c>
    </row>
    <row r="112" spans="3:6" x14ac:dyDescent="0.5">
      <c r="C112">
        <v>104</v>
      </c>
      <c r="D112" s="8" t="str">
        <f>HYPERLINK("#'Table 104'!A1", "Imagine the next MP elected to represent your constituency did the following. Would you support or oppose these actions being taken by your next MP?: Campaigning for businesses to set up a research centre in the area")</f>
        <v>Imagine the next MP elected to represent your constituency did the following. Would you support or oppose these actions being taken by your next MP?: Campaigning for businesses to set up a research centre in the area</v>
      </c>
      <c r="E112" s="14" t="str">
        <f>HYPERLINK("#'Full Results'!A961", "961")</f>
        <v>961</v>
      </c>
      <c r="F112" t="s">
        <v>75</v>
      </c>
    </row>
    <row r="113" spans="3:6" x14ac:dyDescent="0.5">
      <c r="C113">
        <v>105</v>
      </c>
      <c r="D113" s="8" t="str">
        <f>HYPERLINK("#'Table 105'!A1", "Imagine the next MP elected to represent your constituency did the following. Would you support or oppose these actions being taken by your next MP?: Creating a new scheme for local school children to visit research centres")</f>
        <v>Imagine the next MP elected to represent your constituency did the following. Would you support or oppose these actions being taken by your next MP?: Creating a new scheme for local school children to visit research centres</v>
      </c>
      <c r="E113" s="14" t="str">
        <f>HYPERLINK("#'Full Results'!A973", "973")</f>
        <v>973</v>
      </c>
      <c r="F113" t="s">
        <v>75</v>
      </c>
    </row>
    <row r="114" spans="3:6" x14ac:dyDescent="0.5">
      <c r="C114">
        <v>106</v>
      </c>
      <c r="D114" s="8" t="str">
        <f>HYPERLINK("#'Table 106'!A1", "Imagine the next MP elected to represent your constituency did the following. Would you support or oppose these actions being taken by your next MP?: Campaigning for your nearest NHS hospital to host more clinical trials")</f>
        <v>Imagine the next MP elected to represent your constituency did the following. Would you support or oppose these actions being taken by your next MP?: Campaigning for your nearest NHS hospital to host more clinical trials</v>
      </c>
      <c r="E114" s="14" t="str">
        <f>HYPERLINK("#'Full Results'!A985", "985")</f>
        <v>985</v>
      </c>
      <c r="F114" t="s">
        <v>75</v>
      </c>
    </row>
    <row r="115" spans="3:6" x14ac:dyDescent="0.5">
      <c r="C115">
        <v>107</v>
      </c>
      <c r="D115" s="8" t="str">
        <f>HYPERLINK("#'Table 107'!A1", "Imagine the next MP elected to represent your constituency did the following. Would you support or oppose these actions being taken by your next MP?: Speaking in Parliament about the importance of R&amp;D")</f>
        <v>Imagine the next MP elected to represent your constituency did the following. Would you support or oppose these actions being taken by your next MP?: Speaking in Parliament about the importance of R&amp;D</v>
      </c>
      <c r="E115" s="14" t="str">
        <f>HYPERLINK("#'Full Results'!A997", "997")</f>
        <v>997</v>
      </c>
      <c r="F115" t="s">
        <v>75</v>
      </c>
    </row>
    <row r="116" spans="3:6" x14ac:dyDescent="0.5">
      <c r="C116">
        <v>108</v>
      </c>
      <c r="D116" s="8" t="str">
        <f>HYPERLINK("#'Table 108'!A1", "Imagine the next MP elected to represent your constituency did the following. Would you support or oppose these actions being taken by your next MP?: Voting in Parliament in favour of decisions that will support R&amp;D in the UK")</f>
        <v>Imagine the next MP elected to represent your constituency did the following. Would you support or oppose these actions being taken by your next MP?: Voting in Parliament in favour of decisions that will support R&amp;D in the UK</v>
      </c>
      <c r="E116" s="14" t="str">
        <f>HYPERLINK("#'Full Results'!A1009", "1009")</f>
        <v>1009</v>
      </c>
      <c r="F116" t="s">
        <v>75</v>
      </c>
    </row>
    <row r="117" spans="3:6" x14ac:dyDescent="0.5">
      <c r="C117">
        <v>109</v>
      </c>
      <c r="D117" s="8" t="str">
        <f>HYPERLINK("#'Table 109'!A1", "Imagine the next MP elected to represent your constituency did the following. Would you support or oppose these actions being taken by your next MP?: Engaging with the leaders of local R&amp;D organisations such as Uuniversities and businesses")</f>
        <v>Imagine the next MP elected to represent your constituency did the following. Would you support or oppose these actions being taken by your next MP?: Engaging with the leaders of local R&amp;D organisations such as Uuniversities and businesses</v>
      </c>
      <c r="E117" s="14" t="str">
        <f>HYPERLINK("#'Full Results'!A1021", "1021")</f>
        <v>1021</v>
      </c>
      <c r="F117" t="s">
        <v>75</v>
      </c>
    </row>
    <row r="118" spans="3:6" x14ac:dyDescent="0.5">
      <c r="C118">
        <v>110</v>
      </c>
      <c r="D118" s="8" t="str">
        <f>HYPERLINK("#'Table 110'!A1", "Imagine the next MP elected to represent your constituency did the following. Would you support or oppose these actions being taken by your next MP?: Campaigning for more R&amp;D jobs to be created in the area")</f>
        <v>Imagine the next MP elected to represent your constituency did the following. Would you support or oppose these actions being taken by your next MP?: Campaigning for more R&amp;D jobs to be created in the area</v>
      </c>
      <c r="E118" s="14" t="str">
        <f>HYPERLINK("#'Full Results'!A1033", "1033")</f>
        <v>1033</v>
      </c>
      <c r="F118" t="s">
        <v>75</v>
      </c>
    </row>
  </sheetData>
  <pageMargins left="0.7" right="0.7" top="0.75" bottom="0.75" header="0.3" footer="0.3"/>
  <pageSetup paperSize="9" orientation="portrait" horizontalDpi="300" verticalDpi="300"/>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2:AR23"/>
  <sheetViews>
    <sheetView showGridLines="0" workbookViewId="0">
      <pane xSplit="2" topLeftCell="C1" activePane="topRight" state="frozen"/>
      <selection pane="topRight"/>
    </sheetView>
  </sheetViews>
  <sheetFormatPr defaultColWidth="10.8203125" defaultRowHeight="14.35" x14ac:dyDescent="0.5"/>
  <cols>
    <col min="2" max="2" width="25.703125" customWidth="1"/>
    <col min="3" max="5" width="10.703125" customWidth="1"/>
    <col min="6" max="6" width="2.17578125" customWidth="1"/>
    <col min="7" max="12" width="10.703125" customWidth="1"/>
    <col min="13" max="13" width="2.17578125" customWidth="1"/>
    <col min="14" max="17" width="10.703125" customWidth="1"/>
    <col min="18" max="18" width="2.17578125" customWidth="1"/>
    <col min="19" max="30" width="10.703125" customWidth="1"/>
    <col min="31" max="31" width="2.17578125" customWidth="1"/>
    <col min="32" max="34" width="10.703125" customWidth="1"/>
    <col min="35" max="35" width="2.17578125" customWidth="1"/>
    <col min="36" max="40" width="10.703125" customWidth="1"/>
    <col min="41" max="41" width="2.17578125" customWidth="1"/>
    <col min="42" max="44" width="10.703125" customWidth="1"/>
    <col min="45" max="45" width="2.17578125" customWidth="1"/>
  </cols>
  <sheetData>
    <row r="2" spans="2:44" ht="40" customHeight="1" x14ac:dyDescent="0.5">
      <c r="D2" s="30" t="s">
        <v>159</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row>
    <row r="5" spans="2:44" ht="30" customHeight="1" x14ac:dyDescent="0.5">
      <c r="B5" s="15"/>
      <c r="C5" s="15"/>
      <c r="D5" s="29" t="s">
        <v>50</v>
      </c>
      <c r="E5" s="29"/>
      <c r="F5" s="15"/>
      <c r="G5" s="29" t="s">
        <v>51</v>
      </c>
      <c r="H5" s="29"/>
      <c r="I5" s="29"/>
      <c r="J5" s="29"/>
      <c r="K5" s="29"/>
      <c r="L5" s="29"/>
      <c r="M5" s="15"/>
      <c r="N5" s="29" t="s">
        <v>52</v>
      </c>
      <c r="O5" s="29"/>
      <c r="P5" s="29"/>
      <c r="Q5" s="29"/>
      <c r="R5" s="15"/>
      <c r="S5" s="29" t="s">
        <v>53</v>
      </c>
      <c r="T5" s="29"/>
      <c r="U5" s="29"/>
      <c r="V5" s="29"/>
      <c r="W5" s="29"/>
      <c r="X5" s="29"/>
      <c r="Y5" s="29"/>
      <c r="Z5" s="29"/>
      <c r="AA5" s="29"/>
      <c r="AB5" s="29"/>
      <c r="AC5" s="29"/>
      <c r="AD5" s="29"/>
      <c r="AE5" s="15"/>
      <c r="AF5" s="29" t="s">
        <v>54</v>
      </c>
      <c r="AG5" s="29"/>
      <c r="AH5" s="29"/>
      <c r="AI5" s="15"/>
      <c r="AJ5" s="29" t="s">
        <v>55</v>
      </c>
      <c r="AK5" s="29"/>
      <c r="AL5" s="29"/>
      <c r="AM5" s="29"/>
      <c r="AN5" s="29"/>
      <c r="AO5" s="15"/>
      <c r="AP5" s="29" t="s">
        <v>56</v>
      </c>
      <c r="AQ5" s="29"/>
      <c r="AR5" s="29"/>
    </row>
    <row r="6" spans="2:44" ht="43" x14ac:dyDescent="0.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row>
    <row r="7" spans="2:44" ht="30" customHeight="1" x14ac:dyDescent="0.5">
      <c r="B7" s="10" t="s">
        <v>18</v>
      </c>
      <c r="C7" s="10">
        <v>2011</v>
      </c>
      <c r="D7" s="10">
        <v>973</v>
      </c>
      <c r="E7" s="10">
        <v>1034</v>
      </c>
      <c r="F7" s="10"/>
      <c r="G7" s="10">
        <v>293</v>
      </c>
      <c r="H7" s="10">
        <v>293</v>
      </c>
      <c r="I7" s="10">
        <v>331</v>
      </c>
      <c r="J7" s="10">
        <v>331</v>
      </c>
      <c r="K7" s="10">
        <v>305</v>
      </c>
      <c r="L7" s="10">
        <v>458</v>
      </c>
      <c r="M7" s="10"/>
      <c r="N7" s="10">
        <v>545</v>
      </c>
      <c r="O7" s="10">
        <v>548</v>
      </c>
      <c r="P7" s="10">
        <v>415</v>
      </c>
      <c r="Q7" s="10">
        <v>498</v>
      </c>
      <c r="R7" s="10"/>
      <c r="S7" s="10">
        <v>288</v>
      </c>
      <c r="T7" s="10">
        <v>268</v>
      </c>
      <c r="U7" s="10">
        <v>162</v>
      </c>
      <c r="V7" s="10">
        <v>184</v>
      </c>
      <c r="W7" s="10">
        <v>142</v>
      </c>
      <c r="X7" s="10">
        <v>193</v>
      </c>
      <c r="Y7" s="10">
        <v>161</v>
      </c>
      <c r="Z7" s="10">
        <v>83</v>
      </c>
      <c r="AA7" s="10">
        <v>227</v>
      </c>
      <c r="AB7" s="10">
        <v>144</v>
      </c>
      <c r="AC7" s="10">
        <v>107</v>
      </c>
      <c r="AD7" s="10">
        <v>52</v>
      </c>
      <c r="AE7" s="10"/>
      <c r="AF7" s="10">
        <v>728</v>
      </c>
      <c r="AG7" s="10">
        <v>785</v>
      </c>
      <c r="AH7" s="10">
        <v>299</v>
      </c>
      <c r="AI7" s="10"/>
      <c r="AJ7" s="10">
        <v>692</v>
      </c>
      <c r="AK7" s="10">
        <v>539</v>
      </c>
      <c r="AL7" s="10">
        <v>143</v>
      </c>
      <c r="AM7" s="10">
        <v>38</v>
      </c>
      <c r="AN7" s="10">
        <v>294</v>
      </c>
      <c r="AO7" s="10"/>
      <c r="AP7" s="10">
        <v>390</v>
      </c>
      <c r="AQ7" s="10">
        <v>732</v>
      </c>
      <c r="AR7" s="10">
        <v>133</v>
      </c>
    </row>
    <row r="8" spans="2:44" ht="30" customHeight="1" x14ac:dyDescent="0.5">
      <c r="B8" s="11" t="s">
        <v>19</v>
      </c>
      <c r="C8" s="11">
        <v>2011</v>
      </c>
      <c r="D8" s="11">
        <v>992</v>
      </c>
      <c r="E8" s="11">
        <v>1015</v>
      </c>
      <c r="F8" s="11"/>
      <c r="G8" s="11">
        <v>280</v>
      </c>
      <c r="H8" s="11">
        <v>341</v>
      </c>
      <c r="I8" s="11">
        <v>343</v>
      </c>
      <c r="J8" s="11">
        <v>343</v>
      </c>
      <c r="K8" s="11">
        <v>283</v>
      </c>
      <c r="L8" s="11">
        <v>420</v>
      </c>
      <c r="M8" s="11"/>
      <c r="N8" s="11">
        <v>541</v>
      </c>
      <c r="O8" s="11">
        <v>522</v>
      </c>
      <c r="P8" s="11">
        <v>441</v>
      </c>
      <c r="Q8" s="11">
        <v>502</v>
      </c>
      <c r="R8" s="11"/>
      <c r="S8" s="11">
        <v>282</v>
      </c>
      <c r="T8" s="11">
        <v>261</v>
      </c>
      <c r="U8" s="11">
        <v>161</v>
      </c>
      <c r="V8" s="11">
        <v>181</v>
      </c>
      <c r="W8" s="11">
        <v>141</v>
      </c>
      <c r="X8" s="11">
        <v>181</v>
      </c>
      <c r="Y8" s="11">
        <v>161</v>
      </c>
      <c r="Z8" s="11">
        <v>80</v>
      </c>
      <c r="AA8" s="11">
        <v>221</v>
      </c>
      <c r="AB8" s="11">
        <v>181</v>
      </c>
      <c r="AC8" s="11">
        <v>101</v>
      </c>
      <c r="AD8" s="11">
        <v>60</v>
      </c>
      <c r="AE8" s="11"/>
      <c r="AF8" s="11">
        <v>714</v>
      </c>
      <c r="AG8" s="11">
        <v>797</v>
      </c>
      <c r="AH8" s="11">
        <v>308</v>
      </c>
      <c r="AI8" s="11"/>
      <c r="AJ8" s="11">
        <v>674</v>
      </c>
      <c r="AK8" s="11">
        <v>545</v>
      </c>
      <c r="AL8" s="11">
        <v>138</v>
      </c>
      <c r="AM8" s="11">
        <v>36</v>
      </c>
      <c r="AN8" s="11">
        <v>298</v>
      </c>
      <c r="AO8" s="11"/>
      <c r="AP8" s="11">
        <v>383</v>
      </c>
      <c r="AQ8" s="11">
        <v>736</v>
      </c>
      <c r="AR8" s="11">
        <v>130</v>
      </c>
    </row>
    <row r="9" spans="2:44" ht="28.7" x14ac:dyDescent="0.5">
      <c r="B9" s="18" t="s">
        <v>151</v>
      </c>
      <c r="C9" s="17">
        <v>0.71004192916819597</v>
      </c>
      <c r="D9" s="17">
        <v>0.70508798498032499</v>
      </c>
      <c r="E9" s="17">
        <v>0.71469002703754303</v>
      </c>
      <c r="F9" s="17"/>
      <c r="G9" s="17">
        <v>0.65985471121208095</v>
      </c>
      <c r="H9" s="17">
        <v>0.68895532671719095</v>
      </c>
      <c r="I9" s="17">
        <v>0.67747489308291098</v>
      </c>
      <c r="J9" s="17">
        <v>0.74280034076722501</v>
      </c>
      <c r="K9" s="17">
        <v>0.73443197029135399</v>
      </c>
      <c r="L9" s="17">
        <v>0.74400916750427004</v>
      </c>
      <c r="M9" s="17"/>
      <c r="N9" s="17">
        <v>0.72860671836338098</v>
      </c>
      <c r="O9" s="17">
        <v>0.72025194438201501</v>
      </c>
      <c r="P9" s="17">
        <v>0.70842835970550999</v>
      </c>
      <c r="Q9" s="17">
        <v>0.68389685107068898</v>
      </c>
      <c r="R9" s="17"/>
      <c r="S9" s="17">
        <v>0.67560543332752099</v>
      </c>
      <c r="T9" s="17">
        <v>0.70180266930833002</v>
      </c>
      <c r="U9" s="17">
        <v>0.74620456256558398</v>
      </c>
      <c r="V9" s="17">
        <v>0.70709743368022604</v>
      </c>
      <c r="W9" s="17">
        <v>0.70168232578311196</v>
      </c>
      <c r="X9" s="17">
        <v>0.66754904654037694</v>
      </c>
      <c r="Y9" s="17">
        <v>0.70219636353919901</v>
      </c>
      <c r="Z9" s="17">
        <v>0.64579826937768903</v>
      </c>
      <c r="AA9" s="17">
        <v>0.73058025618865496</v>
      </c>
      <c r="AB9" s="17">
        <v>0.78697391548893703</v>
      </c>
      <c r="AC9" s="17">
        <v>0.69734258371142599</v>
      </c>
      <c r="AD9" s="17">
        <v>0.78779681034814497</v>
      </c>
      <c r="AE9" s="17"/>
      <c r="AF9" s="17">
        <v>0.69543736127605804</v>
      </c>
      <c r="AG9" s="17">
        <v>0.75246101691920497</v>
      </c>
      <c r="AH9" s="17">
        <v>0.67939741692744804</v>
      </c>
      <c r="AI9" s="17"/>
      <c r="AJ9" s="17">
        <v>0.73711191114657904</v>
      </c>
      <c r="AK9" s="17">
        <v>0.70683915112800999</v>
      </c>
      <c r="AL9" s="17">
        <v>0.69720053973749896</v>
      </c>
      <c r="AM9" s="17">
        <v>0.61572766306990301</v>
      </c>
      <c r="AN9" s="17">
        <v>0.66797444389576</v>
      </c>
      <c r="AO9" s="17"/>
      <c r="AP9" s="17">
        <v>0.69403730917386697</v>
      </c>
      <c r="AQ9" s="17">
        <v>0.72566667206485802</v>
      </c>
      <c r="AR9" s="17">
        <v>0.73253127996601397</v>
      </c>
    </row>
    <row r="10" spans="2:44" ht="28.7" x14ac:dyDescent="0.5">
      <c r="B10" s="18" t="s">
        <v>152</v>
      </c>
      <c r="C10" s="17">
        <v>0.658037255537264</v>
      </c>
      <c r="D10" s="17">
        <v>0.62091439931176096</v>
      </c>
      <c r="E10" s="17">
        <v>0.69297441949253902</v>
      </c>
      <c r="F10" s="17"/>
      <c r="G10" s="17">
        <v>0.51861582838921405</v>
      </c>
      <c r="H10" s="17">
        <v>0.57169246435310805</v>
      </c>
      <c r="I10" s="17">
        <v>0.60969981641996596</v>
      </c>
      <c r="J10" s="17">
        <v>0.70368365728085702</v>
      </c>
      <c r="K10" s="17">
        <v>0.74004419853266501</v>
      </c>
      <c r="L10" s="17">
        <v>0.76796735589132803</v>
      </c>
      <c r="M10" s="17"/>
      <c r="N10" s="17">
        <v>0.67213892415446896</v>
      </c>
      <c r="O10" s="17">
        <v>0.65744373139117396</v>
      </c>
      <c r="P10" s="17">
        <v>0.67822845672599197</v>
      </c>
      <c r="Q10" s="17">
        <v>0.62437454473367704</v>
      </c>
      <c r="R10" s="17"/>
      <c r="S10" s="17">
        <v>0.61492656883789398</v>
      </c>
      <c r="T10" s="17">
        <v>0.67857331757480299</v>
      </c>
      <c r="U10" s="17">
        <v>0.71303733428815996</v>
      </c>
      <c r="V10" s="17">
        <v>0.70475547892283497</v>
      </c>
      <c r="W10" s="17">
        <v>0.595579802945299</v>
      </c>
      <c r="X10" s="17">
        <v>0.56374037048421799</v>
      </c>
      <c r="Y10" s="17">
        <v>0.745810510637121</v>
      </c>
      <c r="Z10" s="17">
        <v>0.668276021378994</v>
      </c>
      <c r="AA10" s="17">
        <v>0.60849686787029</v>
      </c>
      <c r="AB10" s="17">
        <v>0.68300461204735097</v>
      </c>
      <c r="AC10" s="17">
        <v>0.64735659582614902</v>
      </c>
      <c r="AD10" s="17">
        <v>0.789847735488861</v>
      </c>
      <c r="AE10" s="17"/>
      <c r="AF10" s="17">
        <v>0.70756630292881295</v>
      </c>
      <c r="AG10" s="17">
        <v>0.66537377008277898</v>
      </c>
      <c r="AH10" s="17">
        <v>0.57788268729006198</v>
      </c>
      <c r="AI10" s="17"/>
      <c r="AJ10" s="17">
        <v>0.68905497368464996</v>
      </c>
      <c r="AK10" s="17">
        <v>0.65440796871786899</v>
      </c>
      <c r="AL10" s="17">
        <v>0.711417670208917</v>
      </c>
      <c r="AM10" s="17">
        <v>0.69345703228843603</v>
      </c>
      <c r="AN10" s="17">
        <v>0.61385165379385398</v>
      </c>
      <c r="AO10" s="17"/>
      <c r="AP10" s="17">
        <v>0.62952058437158198</v>
      </c>
      <c r="AQ10" s="17">
        <v>0.67279072452219502</v>
      </c>
      <c r="AR10" s="17">
        <v>0.69173585939612403</v>
      </c>
    </row>
    <row r="11" spans="2:44" x14ac:dyDescent="0.5">
      <c r="B11" s="18" t="s">
        <v>153</v>
      </c>
      <c r="C11" s="17">
        <v>0.65050527075682196</v>
      </c>
      <c r="D11" s="17">
        <v>0.65123777976965003</v>
      </c>
      <c r="E11" s="17">
        <v>0.64951564000822604</v>
      </c>
      <c r="F11" s="17"/>
      <c r="G11" s="17">
        <v>0.64159460897883502</v>
      </c>
      <c r="H11" s="17">
        <v>0.61269956399502401</v>
      </c>
      <c r="I11" s="17">
        <v>0.64695354057778798</v>
      </c>
      <c r="J11" s="17">
        <v>0.63963494098141604</v>
      </c>
      <c r="K11" s="17">
        <v>0.665489595437873</v>
      </c>
      <c r="L11" s="17">
        <v>0.688825213073748</v>
      </c>
      <c r="M11" s="17"/>
      <c r="N11" s="17">
        <v>0.71377046755484796</v>
      </c>
      <c r="O11" s="17">
        <v>0.65120052282386698</v>
      </c>
      <c r="P11" s="17">
        <v>0.61353337849350098</v>
      </c>
      <c r="Q11" s="17">
        <v>0.61255058289008402</v>
      </c>
      <c r="R11" s="17"/>
      <c r="S11" s="17">
        <v>0.67360873295158996</v>
      </c>
      <c r="T11" s="17">
        <v>0.66103532743751303</v>
      </c>
      <c r="U11" s="17">
        <v>0.64949661536887404</v>
      </c>
      <c r="V11" s="17">
        <v>0.65705987887078698</v>
      </c>
      <c r="W11" s="17">
        <v>0.61315614426573595</v>
      </c>
      <c r="X11" s="17">
        <v>0.64618273526317405</v>
      </c>
      <c r="Y11" s="17">
        <v>0.64148268058053604</v>
      </c>
      <c r="Z11" s="17">
        <v>0.67579653127137096</v>
      </c>
      <c r="AA11" s="17">
        <v>0.63274465336057795</v>
      </c>
      <c r="AB11" s="17">
        <v>0.61363632627195497</v>
      </c>
      <c r="AC11" s="17">
        <v>0.64486708967067397</v>
      </c>
      <c r="AD11" s="17">
        <v>0.75655194484432697</v>
      </c>
      <c r="AE11" s="17"/>
      <c r="AF11" s="17">
        <v>0.64037150081136796</v>
      </c>
      <c r="AG11" s="17">
        <v>0.672525797144786</v>
      </c>
      <c r="AH11" s="17">
        <v>0.61553234948484503</v>
      </c>
      <c r="AI11" s="17"/>
      <c r="AJ11" s="17">
        <v>0.68662405244295699</v>
      </c>
      <c r="AK11" s="17">
        <v>0.62794561870763899</v>
      </c>
      <c r="AL11" s="17">
        <v>0.68694788174975996</v>
      </c>
      <c r="AM11" s="17">
        <v>0.68761842317876698</v>
      </c>
      <c r="AN11" s="17">
        <v>0.60604534739324201</v>
      </c>
      <c r="AO11" s="17"/>
      <c r="AP11" s="17">
        <v>0.671158022423889</v>
      </c>
      <c r="AQ11" s="17">
        <v>0.66342664305266996</v>
      </c>
      <c r="AR11" s="17">
        <v>0.69054869225667204</v>
      </c>
    </row>
    <row r="12" spans="2:44" x14ac:dyDescent="0.5">
      <c r="B12" s="18" t="s">
        <v>154</v>
      </c>
      <c r="C12" s="17">
        <v>0.62810782075152805</v>
      </c>
      <c r="D12" s="17">
        <v>0.63616335431216198</v>
      </c>
      <c r="E12" s="17">
        <v>0.61971910510872197</v>
      </c>
      <c r="F12" s="17"/>
      <c r="G12" s="17">
        <v>0.52948118436529801</v>
      </c>
      <c r="H12" s="17">
        <v>0.56463223592983403</v>
      </c>
      <c r="I12" s="17">
        <v>0.61585137953559499</v>
      </c>
      <c r="J12" s="17">
        <v>0.64246269143268897</v>
      </c>
      <c r="K12" s="17">
        <v>0.63790412658355899</v>
      </c>
      <c r="L12" s="17">
        <v>0.737059582960507</v>
      </c>
      <c r="M12" s="17"/>
      <c r="N12" s="17">
        <v>0.70708723087914904</v>
      </c>
      <c r="O12" s="17">
        <v>0.63370389446339903</v>
      </c>
      <c r="P12" s="17">
        <v>0.61250594771789002</v>
      </c>
      <c r="Q12" s="17">
        <v>0.54912567463732698</v>
      </c>
      <c r="R12" s="17"/>
      <c r="S12" s="17">
        <v>0.58171418650734197</v>
      </c>
      <c r="T12" s="17">
        <v>0.64435991410478599</v>
      </c>
      <c r="U12" s="17">
        <v>0.69943990342538498</v>
      </c>
      <c r="V12" s="17">
        <v>0.64146223271822</v>
      </c>
      <c r="W12" s="17">
        <v>0.62180393586380101</v>
      </c>
      <c r="X12" s="17">
        <v>0.63587858486146598</v>
      </c>
      <c r="Y12" s="17">
        <v>0.58879177464388399</v>
      </c>
      <c r="Z12" s="17">
        <v>0.61599619927178995</v>
      </c>
      <c r="AA12" s="17">
        <v>0.60385892206924596</v>
      </c>
      <c r="AB12" s="17">
        <v>0.64028117267195905</v>
      </c>
      <c r="AC12" s="17">
        <v>0.64301110871150602</v>
      </c>
      <c r="AD12" s="17">
        <v>0.68425358797492497</v>
      </c>
      <c r="AE12" s="17"/>
      <c r="AF12" s="17">
        <v>0.64768496501595896</v>
      </c>
      <c r="AG12" s="17">
        <v>0.655075771708716</v>
      </c>
      <c r="AH12" s="17">
        <v>0.59860925993278502</v>
      </c>
      <c r="AI12" s="17"/>
      <c r="AJ12" s="17">
        <v>0.69054204993926105</v>
      </c>
      <c r="AK12" s="17">
        <v>0.57434881068167998</v>
      </c>
      <c r="AL12" s="17">
        <v>0.68060673964999396</v>
      </c>
      <c r="AM12" s="17">
        <v>0.66039630708865604</v>
      </c>
      <c r="AN12" s="17">
        <v>0.59598046018936002</v>
      </c>
      <c r="AO12" s="17"/>
      <c r="AP12" s="17">
        <v>0.67629949656846799</v>
      </c>
      <c r="AQ12" s="17">
        <v>0.60316857262666501</v>
      </c>
      <c r="AR12" s="17">
        <v>0.648767082015831</v>
      </c>
    </row>
    <row r="13" spans="2:44" ht="28.7" x14ac:dyDescent="0.5">
      <c r="B13" s="18" t="s">
        <v>155</v>
      </c>
      <c r="C13" s="17">
        <v>0.57032598285316805</v>
      </c>
      <c r="D13" s="17">
        <v>0.53062077258997098</v>
      </c>
      <c r="E13" s="17">
        <v>0.60838740290490101</v>
      </c>
      <c r="F13" s="17"/>
      <c r="G13" s="17">
        <v>0.52873674666876902</v>
      </c>
      <c r="H13" s="17">
        <v>0.56221766247739202</v>
      </c>
      <c r="I13" s="17">
        <v>0.564423102105573</v>
      </c>
      <c r="J13" s="17">
        <v>0.59972607993676397</v>
      </c>
      <c r="K13" s="17">
        <v>0.55201877761771301</v>
      </c>
      <c r="L13" s="17">
        <v>0.59777567325081404</v>
      </c>
      <c r="M13" s="17"/>
      <c r="N13" s="17">
        <v>0.59253544511863798</v>
      </c>
      <c r="O13" s="17">
        <v>0.581659549458727</v>
      </c>
      <c r="P13" s="17">
        <v>0.55632443645335905</v>
      </c>
      <c r="Q13" s="17">
        <v>0.54468755011143799</v>
      </c>
      <c r="R13" s="17"/>
      <c r="S13" s="17">
        <v>0.55927628370350602</v>
      </c>
      <c r="T13" s="17">
        <v>0.57126346311099496</v>
      </c>
      <c r="U13" s="17">
        <v>0.61519631187148804</v>
      </c>
      <c r="V13" s="17">
        <v>0.62881217736242501</v>
      </c>
      <c r="W13" s="17">
        <v>0.54184849178516403</v>
      </c>
      <c r="X13" s="17">
        <v>0.53080435430134698</v>
      </c>
      <c r="Y13" s="17">
        <v>0.56460149233274404</v>
      </c>
      <c r="Z13" s="17">
        <v>0.61777559023196105</v>
      </c>
      <c r="AA13" s="17">
        <v>0.55732679774485705</v>
      </c>
      <c r="AB13" s="17">
        <v>0.52239315448188794</v>
      </c>
      <c r="AC13" s="17">
        <v>0.55327362694306004</v>
      </c>
      <c r="AD13" s="17">
        <v>0.68074850478621496</v>
      </c>
      <c r="AE13" s="17"/>
      <c r="AF13" s="17">
        <v>0.54547102480394905</v>
      </c>
      <c r="AG13" s="17">
        <v>0.58784101526629096</v>
      </c>
      <c r="AH13" s="17">
        <v>0.59022291142886296</v>
      </c>
      <c r="AI13" s="17"/>
      <c r="AJ13" s="17">
        <v>0.56188988430489994</v>
      </c>
      <c r="AK13" s="17">
        <v>0.55400826936560099</v>
      </c>
      <c r="AL13" s="17">
        <v>0.57980692464876304</v>
      </c>
      <c r="AM13" s="17">
        <v>0.478668795820957</v>
      </c>
      <c r="AN13" s="17">
        <v>0.577758887743544</v>
      </c>
      <c r="AO13" s="17"/>
      <c r="AP13" s="17">
        <v>0.54978732833590704</v>
      </c>
      <c r="AQ13" s="17">
        <v>0.58140272717924402</v>
      </c>
      <c r="AR13" s="17">
        <v>0.60275592433553704</v>
      </c>
    </row>
    <row r="14" spans="2:44" x14ac:dyDescent="0.5">
      <c r="B14" s="18" t="s">
        <v>156</v>
      </c>
      <c r="C14" s="17">
        <v>0.51029597546176098</v>
      </c>
      <c r="D14" s="17">
        <v>0.51762089498868602</v>
      </c>
      <c r="E14" s="17">
        <v>0.50215883489079005</v>
      </c>
      <c r="F14" s="17"/>
      <c r="G14" s="17">
        <v>0.24928201690166099</v>
      </c>
      <c r="H14" s="17">
        <v>0.39201519873653401</v>
      </c>
      <c r="I14" s="17">
        <v>0.47212682310889498</v>
      </c>
      <c r="J14" s="17">
        <v>0.54359765014867101</v>
      </c>
      <c r="K14" s="17">
        <v>0.68493992771894396</v>
      </c>
      <c r="L14" s="17">
        <v>0.66648695932465796</v>
      </c>
      <c r="M14" s="17"/>
      <c r="N14" s="17">
        <v>0.49776498206699799</v>
      </c>
      <c r="O14" s="17">
        <v>0.55203983761190001</v>
      </c>
      <c r="P14" s="17">
        <v>0.52993717878241298</v>
      </c>
      <c r="Q14" s="17">
        <v>0.46421078922564302</v>
      </c>
      <c r="R14" s="17"/>
      <c r="S14" s="17">
        <v>0.38727194687434802</v>
      </c>
      <c r="T14" s="17">
        <v>0.53407371858277697</v>
      </c>
      <c r="U14" s="17">
        <v>0.60529696269601496</v>
      </c>
      <c r="V14" s="17">
        <v>0.53508410735267198</v>
      </c>
      <c r="W14" s="17">
        <v>0.51774655141486303</v>
      </c>
      <c r="X14" s="17">
        <v>0.43338775187358902</v>
      </c>
      <c r="Y14" s="17">
        <v>0.52111851975035794</v>
      </c>
      <c r="Z14" s="17">
        <v>0.54335369391055</v>
      </c>
      <c r="AA14" s="17">
        <v>0.479144184171308</v>
      </c>
      <c r="AB14" s="17">
        <v>0.58286068294140703</v>
      </c>
      <c r="AC14" s="17">
        <v>0.53772009776028995</v>
      </c>
      <c r="AD14" s="17">
        <v>0.64624619609207201</v>
      </c>
      <c r="AE14" s="17"/>
      <c r="AF14" s="17">
        <v>0.57583713946793202</v>
      </c>
      <c r="AG14" s="17">
        <v>0.55809196014611795</v>
      </c>
      <c r="AH14" s="17">
        <v>0.38989965628894202</v>
      </c>
      <c r="AI14" s="17"/>
      <c r="AJ14" s="17">
        <v>0.58517999332126402</v>
      </c>
      <c r="AK14" s="17">
        <v>0.49757984549615902</v>
      </c>
      <c r="AL14" s="17">
        <v>0.55328459698778798</v>
      </c>
      <c r="AM14" s="17">
        <v>0.51529214099449205</v>
      </c>
      <c r="AN14" s="17">
        <v>0.41257251031081998</v>
      </c>
      <c r="AO14" s="17"/>
      <c r="AP14" s="17">
        <v>0.50712396851445196</v>
      </c>
      <c r="AQ14" s="17">
        <v>0.49994712231016403</v>
      </c>
      <c r="AR14" s="17">
        <v>0.57964274614058797</v>
      </c>
    </row>
    <row r="15" spans="2:44" ht="28.7" x14ac:dyDescent="0.5">
      <c r="B15" s="18" t="s">
        <v>157</v>
      </c>
      <c r="C15" s="17">
        <v>0.50745889198274197</v>
      </c>
      <c r="D15" s="17">
        <v>0.51864854174131003</v>
      </c>
      <c r="E15" s="17">
        <v>0.495688208067536</v>
      </c>
      <c r="F15" s="17"/>
      <c r="G15" s="17">
        <v>0.42081467479249202</v>
      </c>
      <c r="H15" s="17">
        <v>0.46680278125394198</v>
      </c>
      <c r="I15" s="17">
        <v>0.45929509377244099</v>
      </c>
      <c r="J15" s="17">
        <v>0.52206517491994098</v>
      </c>
      <c r="K15" s="17">
        <v>0.51250502797148301</v>
      </c>
      <c r="L15" s="17">
        <v>0.62222472776113902</v>
      </c>
      <c r="M15" s="17"/>
      <c r="N15" s="17">
        <v>0.58152481831729796</v>
      </c>
      <c r="O15" s="17">
        <v>0.537562994410276</v>
      </c>
      <c r="P15" s="17">
        <v>0.44839529314364401</v>
      </c>
      <c r="Q15" s="17">
        <v>0.44526634781841301</v>
      </c>
      <c r="R15" s="17"/>
      <c r="S15" s="17">
        <v>0.50724165712915104</v>
      </c>
      <c r="T15" s="17">
        <v>0.42592086571920201</v>
      </c>
      <c r="U15" s="17">
        <v>0.55860777980411702</v>
      </c>
      <c r="V15" s="17">
        <v>0.52733643518946705</v>
      </c>
      <c r="W15" s="17">
        <v>0.44288423196398402</v>
      </c>
      <c r="X15" s="17">
        <v>0.51985875068394305</v>
      </c>
      <c r="Y15" s="17">
        <v>0.53125988830852799</v>
      </c>
      <c r="Z15" s="17">
        <v>0.53949778150633398</v>
      </c>
      <c r="AA15" s="17">
        <v>0.498217963234659</v>
      </c>
      <c r="AB15" s="17">
        <v>0.55349670699680997</v>
      </c>
      <c r="AC15" s="17">
        <v>0.51337673367700398</v>
      </c>
      <c r="AD15" s="17">
        <v>0.55887639143797696</v>
      </c>
      <c r="AE15" s="17"/>
      <c r="AF15" s="17">
        <v>0.508056302671267</v>
      </c>
      <c r="AG15" s="17">
        <v>0.55074994069733396</v>
      </c>
      <c r="AH15" s="17">
        <v>0.45505099511942199</v>
      </c>
      <c r="AI15" s="17"/>
      <c r="AJ15" s="17">
        <v>0.51743153208672099</v>
      </c>
      <c r="AK15" s="17">
        <v>0.49334046571918699</v>
      </c>
      <c r="AL15" s="17">
        <v>0.56386226576399801</v>
      </c>
      <c r="AM15" s="17">
        <v>0.42849108887439602</v>
      </c>
      <c r="AN15" s="17">
        <v>0.47837086444552701</v>
      </c>
      <c r="AO15" s="17"/>
      <c r="AP15" s="17">
        <v>0.46286313843922899</v>
      </c>
      <c r="AQ15" s="17">
        <v>0.51183873912734601</v>
      </c>
      <c r="AR15" s="17">
        <v>0.55427624167268297</v>
      </c>
    </row>
    <row r="16" spans="2:44" ht="28.7" x14ac:dyDescent="0.5">
      <c r="B16" s="18" t="s">
        <v>158</v>
      </c>
      <c r="C16" s="17">
        <v>0.36880667273926798</v>
      </c>
      <c r="D16" s="17">
        <v>0.37471657085179799</v>
      </c>
      <c r="E16" s="17">
        <v>0.36149702561978803</v>
      </c>
      <c r="F16" s="17"/>
      <c r="G16" s="17">
        <v>0.298518628153493</v>
      </c>
      <c r="H16" s="17">
        <v>0.342987399026907</v>
      </c>
      <c r="I16" s="17">
        <v>0.33454551341013899</v>
      </c>
      <c r="J16" s="17">
        <v>0.38051166402834502</v>
      </c>
      <c r="K16" s="17">
        <v>0.38624045364640902</v>
      </c>
      <c r="L16" s="17">
        <v>0.44328214569015401</v>
      </c>
      <c r="M16" s="17"/>
      <c r="N16" s="17">
        <v>0.41147155189250501</v>
      </c>
      <c r="O16" s="17">
        <v>0.38847006417833901</v>
      </c>
      <c r="P16" s="17">
        <v>0.32850509780807902</v>
      </c>
      <c r="Q16" s="17">
        <v>0.33744729797358802</v>
      </c>
      <c r="R16" s="17"/>
      <c r="S16" s="17">
        <v>0.36366757972007502</v>
      </c>
      <c r="T16" s="17">
        <v>0.38857516826742</v>
      </c>
      <c r="U16" s="17">
        <v>0.37086481324140402</v>
      </c>
      <c r="V16" s="17">
        <v>0.35385618018368697</v>
      </c>
      <c r="W16" s="17">
        <v>0.33139871740480897</v>
      </c>
      <c r="X16" s="17">
        <v>0.346163949378196</v>
      </c>
      <c r="Y16" s="17">
        <v>0.37667220984777</v>
      </c>
      <c r="Z16" s="17">
        <v>0.42797692824393002</v>
      </c>
      <c r="AA16" s="17">
        <v>0.361723642505905</v>
      </c>
      <c r="AB16" s="17">
        <v>0.31687748846922398</v>
      </c>
      <c r="AC16" s="17">
        <v>0.45862775564109998</v>
      </c>
      <c r="AD16" s="17">
        <v>0.434240046654569</v>
      </c>
      <c r="AE16" s="17"/>
      <c r="AF16" s="17">
        <v>0.39418237836126002</v>
      </c>
      <c r="AG16" s="17">
        <v>0.39178049081961402</v>
      </c>
      <c r="AH16" s="17">
        <v>0.31132972030539002</v>
      </c>
      <c r="AI16" s="17"/>
      <c r="AJ16" s="17">
        <v>0.41180944770278899</v>
      </c>
      <c r="AK16" s="17">
        <v>0.32947130726937601</v>
      </c>
      <c r="AL16" s="17">
        <v>0.47177053976008099</v>
      </c>
      <c r="AM16" s="17">
        <v>0.33008586596513401</v>
      </c>
      <c r="AN16" s="17">
        <v>0.32924211717425</v>
      </c>
      <c r="AO16" s="17"/>
      <c r="AP16" s="17">
        <v>0.393531509261072</v>
      </c>
      <c r="AQ16" s="17">
        <v>0.36041967671213698</v>
      </c>
      <c r="AR16" s="17">
        <v>0.41720889757873503</v>
      </c>
    </row>
    <row r="17" spans="2:44" x14ac:dyDescent="0.5">
      <c r="B17" s="18" t="s">
        <v>87</v>
      </c>
      <c r="C17" s="17">
        <v>4.5782191869265403E-2</v>
      </c>
      <c r="D17" s="17">
        <v>3.67030055285468E-2</v>
      </c>
      <c r="E17" s="17">
        <v>5.4834811423454102E-2</v>
      </c>
      <c r="F17" s="17"/>
      <c r="G17" s="17">
        <v>5.3040533803454901E-2</v>
      </c>
      <c r="H17" s="17">
        <v>3.6540590507142597E-2</v>
      </c>
      <c r="I17" s="17">
        <v>4.7501224962826098E-2</v>
      </c>
      <c r="J17" s="17">
        <v>3.9696359896330503E-2</v>
      </c>
      <c r="K17" s="17">
        <v>5.81356073198235E-2</v>
      </c>
      <c r="L17" s="17">
        <v>4.36885034586885E-2</v>
      </c>
      <c r="M17" s="17"/>
      <c r="N17" s="17">
        <v>2.9220069392037501E-2</v>
      </c>
      <c r="O17" s="17">
        <v>4.5743957381393197E-2</v>
      </c>
      <c r="P17" s="17">
        <v>4.2392240781191498E-2</v>
      </c>
      <c r="Q17" s="17">
        <v>6.7104793566549095E-2</v>
      </c>
      <c r="R17" s="17"/>
      <c r="S17" s="17">
        <v>2.2088921294066002E-2</v>
      </c>
      <c r="T17" s="17">
        <v>4.82734960736243E-2</v>
      </c>
      <c r="U17" s="17">
        <v>4.3144642454058101E-2</v>
      </c>
      <c r="V17" s="17">
        <v>3.8264227553977299E-2</v>
      </c>
      <c r="W17" s="17">
        <v>2.7128021530675998E-2</v>
      </c>
      <c r="X17" s="17">
        <v>5.2004956963819599E-2</v>
      </c>
      <c r="Y17" s="17">
        <v>6.5994957402699894E-2</v>
      </c>
      <c r="Z17" s="17">
        <v>4.99296805226047E-2</v>
      </c>
      <c r="AA17" s="17">
        <v>3.82592932096774E-2</v>
      </c>
      <c r="AB17" s="17">
        <v>6.19471932477689E-2</v>
      </c>
      <c r="AC17" s="17">
        <v>6.1904362457019697E-2</v>
      </c>
      <c r="AD17" s="17">
        <v>9.3115100585155597E-2</v>
      </c>
      <c r="AE17" s="17"/>
      <c r="AF17" s="17">
        <v>3.9594389350412602E-2</v>
      </c>
      <c r="AG17" s="17">
        <v>3.4632678754449198E-2</v>
      </c>
      <c r="AH17" s="17">
        <v>7.1362122795445904E-2</v>
      </c>
      <c r="AI17" s="17"/>
      <c r="AJ17" s="17">
        <v>2.9294902615238001E-2</v>
      </c>
      <c r="AK17" s="17">
        <v>3.8561542965831697E-2</v>
      </c>
      <c r="AL17" s="17">
        <v>2.02813525769352E-2</v>
      </c>
      <c r="AM17" s="17">
        <v>2.37665325800464E-2</v>
      </c>
      <c r="AN17" s="17">
        <v>8.9887481391367693E-2</v>
      </c>
      <c r="AO17" s="17"/>
      <c r="AP17" s="17">
        <v>2.5737823077271901E-2</v>
      </c>
      <c r="AQ17" s="17">
        <v>2.8854071281025399E-2</v>
      </c>
      <c r="AR17" s="17">
        <v>2.7971139235904899E-2</v>
      </c>
    </row>
    <row r="18" spans="2:44" x14ac:dyDescent="0.5">
      <c r="B18" s="18" t="s">
        <v>149</v>
      </c>
      <c r="C18" s="19">
        <v>3.6268237639955399E-3</v>
      </c>
      <c r="D18" s="19">
        <v>4.9037573975335398E-3</v>
      </c>
      <c r="E18" s="19">
        <v>2.3931373512569498E-3</v>
      </c>
      <c r="F18" s="19"/>
      <c r="G18" s="19">
        <v>3.3144306767617401E-3</v>
      </c>
      <c r="H18" s="19">
        <v>3.7096170286591199E-3</v>
      </c>
      <c r="I18" s="19">
        <v>0</v>
      </c>
      <c r="J18" s="19">
        <v>6.8144768509290502E-3</v>
      </c>
      <c r="K18" s="19">
        <v>0</v>
      </c>
      <c r="L18" s="19">
        <v>6.5727168405677302E-3</v>
      </c>
      <c r="M18" s="19"/>
      <c r="N18" s="19">
        <v>5.3808612192653002E-3</v>
      </c>
      <c r="O18" s="19">
        <v>1.7773747125397401E-3</v>
      </c>
      <c r="P18" s="19">
        <v>3.0236356316980201E-3</v>
      </c>
      <c r="Q18" s="19">
        <v>4.2256648530835297E-3</v>
      </c>
      <c r="R18" s="19"/>
      <c r="S18" s="19">
        <v>0</v>
      </c>
      <c r="T18" s="19">
        <v>4.8497511053053402E-3</v>
      </c>
      <c r="U18" s="19">
        <v>0</v>
      </c>
      <c r="V18" s="19">
        <v>4.72602050200334E-3</v>
      </c>
      <c r="W18" s="19">
        <v>0</v>
      </c>
      <c r="X18" s="19">
        <v>4.4764801124965803E-3</v>
      </c>
      <c r="Y18" s="19">
        <v>5.7596699636348796E-3</v>
      </c>
      <c r="Z18" s="19">
        <v>1.2559785053954499E-2</v>
      </c>
      <c r="AA18" s="19">
        <v>0</v>
      </c>
      <c r="AB18" s="19">
        <v>7.3682011423212099E-3</v>
      </c>
      <c r="AC18" s="19">
        <v>0</v>
      </c>
      <c r="AD18" s="19">
        <v>1.8272230132156599E-2</v>
      </c>
      <c r="AE18" s="19"/>
      <c r="AF18" s="19">
        <v>2.7329730427496702E-3</v>
      </c>
      <c r="AG18" s="19">
        <v>2.68812759704862E-3</v>
      </c>
      <c r="AH18" s="19">
        <v>7.3811948664525397E-3</v>
      </c>
      <c r="AI18" s="19"/>
      <c r="AJ18" s="19">
        <v>0</v>
      </c>
      <c r="AK18" s="19">
        <v>1.48802770268153E-3</v>
      </c>
      <c r="AL18" s="19">
        <v>0</v>
      </c>
      <c r="AM18" s="19">
        <v>0</v>
      </c>
      <c r="AN18" s="19">
        <v>1.0487003562942699E-2</v>
      </c>
      <c r="AO18" s="19"/>
      <c r="AP18" s="19">
        <v>2.6232945125419598E-3</v>
      </c>
      <c r="AQ18" s="19">
        <v>1.10161077457412E-3</v>
      </c>
      <c r="AR18" s="19">
        <v>0</v>
      </c>
    </row>
    <row r="19" spans="2:44" x14ac:dyDescent="0.5">
      <c r="B19" s="16"/>
    </row>
    <row r="20" spans="2:44" x14ac:dyDescent="0.5">
      <c r="B20" t="s">
        <v>76</v>
      </c>
    </row>
    <row r="21" spans="2:44" x14ac:dyDescent="0.5">
      <c r="B21" t="s">
        <v>77</v>
      </c>
    </row>
    <row r="23" spans="2:44" x14ac:dyDescent="0.5">
      <c r="B23" s="8" t="str">
        <f>HYPERLINK("#'Contents'!A1", "Return to Contents")</f>
        <v>Return to Contents</v>
      </c>
    </row>
  </sheetData>
  <mergeCells count="8">
    <mergeCell ref="AJ5:AN5"/>
    <mergeCell ref="AP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2:AR27"/>
  <sheetViews>
    <sheetView showGridLines="0" workbookViewId="0">
      <pane xSplit="2" topLeftCell="C1" activePane="topRight" state="frozen"/>
      <selection pane="topRight"/>
    </sheetView>
  </sheetViews>
  <sheetFormatPr defaultColWidth="10.8203125" defaultRowHeight="14.35" x14ac:dyDescent="0.5"/>
  <cols>
    <col min="2" max="2" width="25.703125" customWidth="1"/>
    <col min="3" max="5" width="10.703125" customWidth="1"/>
    <col min="6" max="6" width="2.17578125" customWidth="1"/>
    <col min="7" max="12" width="10.703125" customWidth="1"/>
    <col min="13" max="13" width="2.17578125" customWidth="1"/>
    <col min="14" max="17" width="10.703125" customWidth="1"/>
    <col min="18" max="18" width="2.17578125" customWidth="1"/>
    <col min="19" max="30" width="10.703125" customWidth="1"/>
    <col min="31" max="31" width="2.17578125" customWidth="1"/>
    <col min="32" max="34" width="10.703125" customWidth="1"/>
    <col min="35" max="35" width="2.17578125" customWidth="1"/>
    <col min="36" max="40" width="10.703125" customWidth="1"/>
    <col min="41" max="41" width="2.17578125" customWidth="1"/>
    <col min="42" max="44" width="10.703125" customWidth="1"/>
    <col min="45" max="45" width="2.17578125" customWidth="1"/>
  </cols>
  <sheetData>
    <row r="2" spans="2:44" ht="40" customHeight="1" x14ac:dyDescent="0.5">
      <c r="D2" s="30" t="s">
        <v>172</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row>
    <row r="5" spans="2:44" ht="30" customHeight="1" x14ac:dyDescent="0.5">
      <c r="B5" s="15"/>
      <c r="C5" s="15"/>
      <c r="D5" s="29" t="s">
        <v>50</v>
      </c>
      <c r="E5" s="29"/>
      <c r="F5" s="15"/>
      <c r="G5" s="29" t="s">
        <v>51</v>
      </c>
      <c r="H5" s="29"/>
      <c r="I5" s="29"/>
      <c r="J5" s="29"/>
      <c r="K5" s="29"/>
      <c r="L5" s="29"/>
      <c r="M5" s="15"/>
      <c r="N5" s="29" t="s">
        <v>52</v>
      </c>
      <c r="O5" s="29"/>
      <c r="P5" s="29"/>
      <c r="Q5" s="29"/>
      <c r="R5" s="15"/>
      <c r="S5" s="29" t="s">
        <v>53</v>
      </c>
      <c r="T5" s="29"/>
      <c r="U5" s="29"/>
      <c r="V5" s="29"/>
      <c r="W5" s="29"/>
      <c r="X5" s="29"/>
      <c r="Y5" s="29"/>
      <c r="Z5" s="29"/>
      <c r="AA5" s="29"/>
      <c r="AB5" s="29"/>
      <c r="AC5" s="29"/>
      <c r="AD5" s="29"/>
      <c r="AE5" s="15"/>
      <c r="AF5" s="29" t="s">
        <v>54</v>
      </c>
      <c r="AG5" s="29"/>
      <c r="AH5" s="29"/>
      <c r="AI5" s="15"/>
      <c r="AJ5" s="29" t="s">
        <v>55</v>
      </c>
      <c r="AK5" s="29"/>
      <c r="AL5" s="29"/>
      <c r="AM5" s="29"/>
      <c r="AN5" s="29"/>
      <c r="AO5" s="15"/>
      <c r="AP5" s="29" t="s">
        <v>56</v>
      </c>
      <c r="AQ5" s="29"/>
      <c r="AR5" s="29"/>
    </row>
    <row r="6" spans="2:44" ht="43" x14ac:dyDescent="0.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row>
    <row r="7" spans="2:44" ht="30" customHeight="1" x14ac:dyDescent="0.5">
      <c r="B7" s="10" t="s">
        <v>18</v>
      </c>
      <c r="C7" s="10">
        <v>2011</v>
      </c>
      <c r="D7" s="10">
        <v>973</v>
      </c>
      <c r="E7" s="10">
        <v>1034</v>
      </c>
      <c r="F7" s="10"/>
      <c r="G7" s="10">
        <v>293</v>
      </c>
      <c r="H7" s="10">
        <v>293</v>
      </c>
      <c r="I7" s="10">
        <v>331</v>
      </c>
      <c r="J7" s="10">
        <v>331</v>
      </c>
      <c r="K7" s="10">
        <v>305</v>
      </c>
      <c r="L7" s="10">
        <v>458</v>
      </c>
      <c r="M7" s="10"/>
      <c r="N7" s="10">
        <v>545</v>
      </c>
      <c r="O7" s="10">
        <v>548</v>
      </c>
      <c r="P7" s="10">
        <v>415</v>
      </c>
      <c r="Q7" s="10">
        <v>498</v>
      </c>
      <c r="R7" s="10"/>
      <c r="S7" s="10">
        <v>288</v>
      </c>
      <c r="T7" s="10">
        <v>268</v>
      </c>
      <c r="U7" s="10">
        <v>162</v>
      </c>
      <c r="V7" s="10">
        <v>184</v>
      </c>
      <c r="W7" s="10">
        <v>142</v>
      </c>
      <c r="X7" s="10">
        <v>193</v>
      </c>
      <c r="Y7" s="10">
        <v>161</v>
      </c>
      <c r="Z7" s="10">
        <v>83</v>
      </c>
      <c r="AA7" s="10">
        <v>227</v>
      </c>
      <c r="AB7" s="10">
        <v>144</v>
      </c>
      <c r="AC7" s="10">
        <v>107</v>
      </c>
      <c r="AD7" s="10">
        <v>52</v>
      </c>
      <c r="AE7" s="10"/>
      <c r="AF7" s="10">
        <v>728</v>
      </c>
      <c r="AG7" s="10">
        <v>785</v>
      </c>
      <c r="AH7" s="10">
        <v>299</v>
      </c>
      <c r="AI7" s="10"/>
      <c r="AJ7" s="10">
        <v>692</v>
      </c>
      <c r="AK7" s="10">
        <v>539</v>
      </c>
      <c r="AL7" s="10">
        <v>143</v>
      </c>
      <c r="AM7" s="10">
        <v>38</v>
      </c>
      <c r="AN7" s="10">
        <v>294</v>
      </c>
      <c r="AO7" s="10"/>
      <c r="AP7" s="10">
        <v>390</v>
      </c>
      <c r="AQ7" s="10">
        <v>732</v>
      </c>
      <c r="AR7" s="10">
        <v>133</v>
      </c>
    </row>
    <row r="8" spans="2:44" ht="30" customHeight="1" x14ac:dyDescent="0.5">
      <c r="B8" s="11" t="s">
        <v>19</v>
      </c>
      <c r="C8" s="11">
        <v>2011</v>
      </c>
      <c r="D8" s="11">
        <v>992</v>
      </c>
      <c r="E8" s="11">
        <v>1015</v>
      </c>
      <c r="F8" s="11"/>
      <c r="G8" s="11">
        <v>280</v>
      </c>
      <c r="H8" s="11">
        <v>341</v>
      </c>
      <c r="I8" s="11">
        <v>343</v>
      </c>
      <c r="J8" s="11">
        <v>343</v>
      </c>
      <c r="K8" s="11">
        <v>283</v>
      </c>
      <c r="L8" s="11">
        <v>420</v>
      </c>
      <c r="M8" s="11"/>
      <c r="N8" s="11">
        <v>541</v>
      </c>
      <c r="O8" s="11">
        <v>522</v>
      </c>
      <c r="P8" s="11">
        <v>441</v>
      </c>
      <c r="Q8" s="11">
        <v>502</v>
      </c>
      <c r="R8" s="11"/>
      <c r="S8" s="11">
        <v>282</v>
      </c>
      <c r="T8" s="11">
        <v>261</v>
      </c>
      <c r="U8" s="11">
        <v>161</v>
      </c>
      <c r="V8" s="11">
        <v>181</v>
      </c>
      <c r="W8" s="11">
        <v>141</v>
      </c>
      <c r="X8" s="11">
        <v>181</v>
      </c>
      <c r="Y8" s="11">
        <v>161</v>
      </c>
      <c r="Z8" s="11">
        <v>80</v>
      </c>
      <c r="AA8" s="11">
        <v>221</v>
      </c>
      <c r="AB8" s="11">
        <v>181</v>
      </c>
      <c r="AC8" s="11">
        <v>101</v>
      </c>
      <c r="AD8" s="11">
        <v>60</v>
      </c>
      <c r="AE8" s="11"/>
      <c r="AF8" s="11">
        <v>714</v>
      </c>
      <c r="AG8" s="11">
        <v>797</v>
      </c>
      <c r="AH8" s="11">
        <v>308</v>
      </c>
      <c r="AI8" s="11"/>
      <c r="AJ8" s="11">
        <v>674</v>
      </c>
      <c r="AK8" s="11">
        <v>545</v>
      </c>
      <c r="AL8" s="11">
        <v>138</v>
      </c>
      <c r="AM8" s="11">
        <v>36</v>
      </c>
      <c r="AN8" s="11">
        <v>298</v>
      </c>
      <c r="AO8" s="11"/>
      <c r="AP8" s="11">
        <v>383</v>
      </c>
      <c r="AQ8" s="11">
        <v>736</v>
      </c>
      <c r="AR8" s="11">
        <v>130</v>
      </c>
    </row>
    <row r="9" spans="2:44" ht="28.7" x14ac:dyDescent="0.5">
      <c r="B9" s="18" t="s">
        <v>160</v>
      </c>
      <c r="C9" s="17">
        <v>0.50142868015399</v>
      </c>
      <c r="D9" s="17">
        <v>0.50898077265828301</v>
      </c>
      <c r="E9" s="17">
        <v>0.49413409991815399</v>
      </c>
      <c r="F9" s="17"/>
      <c r="G9" s="17">
        <v>0.41213059882842301</v>
      </c>
      <c r="H9" s="17">
        <v>0.43953315888635103</v>
      </c>
      <c r="I9" s="17">
        <v>0.43095582633607898</v>
      </c>
      <c r="J9" s="17">
        <v>0.46273868194267698</v>
      </c>
      <c r="K9" s="17">
        <v>0.56568590980143096</v>
      </c>
      <c r="L9" s="17">
        <v>0.65704315819914505</v>
      </c>
      <c r="M9" s="17"/>
      <c r="N9" s="17">
        <v>0.55070504246286101</v>
      </c>
      <c r="O9" s="17">
        <v>0.51254146178806104</v>
      </c>
      <c r="P9" s="17">
        <v>0.46798002158289098</v>
      </c>
      <c r="Q9" s="17">
        <v>0.46519812725568699</v>
      </c>
      <c r="R9" s="17"/>
      <c r="S9" s="17">
        <v>0.438519365225779</v>
      </c>
      <c r="T9" s="17">
        <v>0.48492126243919398</v>
      </c>
      <c r="U9" s="17">
        <v>0.497666684690316</v>
      </c>
      <c r="V9" s="17">
        <v>0.56925980456835901</v>
      </c>
      <c r="W9" s="17">
        <v>0.52622644471161995</v>
      </c>
      <c r="X9" s="17">
        <v>0.49640225992064302</v>
      </c>
      <c r="Y9" s="17">
        <v>0.48812465579495801</v>
      </c>
      <c r="Z9" s="17">
        <v>0.58124012077417797</v>
      </c>
      <c r="AA9" s="17">
        <v>0.50019713759089601</v>
      </c>
      <c r="AB9" s="17">
        <v>0.510101171301101</v>
      </c>
      <c r="AC9" s="17">
        <v>0.50871622830885099</v>
      </c>
      <c r="AD9" s="17">
        <v>0.52657542069566499</v>
      </c>
      <c r="AE9" s="17"/>
      <c r="AF9" s="17">
        <v>0.51829311819291102</v>
      </c>
      <c r="AG9" s="17">
        <v>0.52863860642026905</v>
      </c>
      <c r="AH9" s="17">
        <v>0.45531585583141998</v>
      </c>
      <c r="AI9" s="17"/>
      <c r="AJ9" s="17">
        <v>0.522185322438808</v>
      </c>
      <c r="AK9" s="17">
        <v>0.48404605014794</v>
      </c>
      <c r="AL9" s="17">
        <v>0.51573775144896705</v>
      </c>
      <c r="AM9" s="17">
        <v>0.37204865158296602</v>
      </c>
      <c r="AN9" s="17">
        <v>0.48367783841386902</v>
      </c>
      <c r="AO9" s="17"/>
      <c r="AP9" s="17">
        <v>0.50879318831321196</v>
      </c>
      <c r="AQ9" s="17">
        <v>0.51104560485308204</v>
      </c>
      <c r="AR9" s="17">
        <v>0.53134243995761299</v>
      </c>
    </row>
    <row r="10" spans="2:44" ht="28.7" x14ac:dyDescent="0.5">
      <c r="B10" s="18" t="s">
        <v>161</v>
      </c>
      <c r="C10" s="17">
        <v>0.49280587887067501</v>
      </c>
      <c r="D10" s="17">
        <v>0.480280711267428</v>
      </c>
      <c r="E10" s="17">
        <v>0.50399919211758704</v>
      </c>
      <c r="F10" s="17"/>
      <c r="G10" s="17">
        <v>0.50243022702682605</v>
      </c>
      <c r="H10" s="17">
        <v>0.4187704281697</v>
      </c>
      <c r="I10" s="17">
        <v>0.40565914392925201</v>
      </c>
      <c r="J10" s="17">
        <v>0.48500001349750399</v>
      </c>
      <c r="K10" s="17">
        <v>0.49928361361356999</v>
      </c>
      <c r="L10" s="17">
        <v>0.61972976115973</v>
      </c>
      <c r="M10" s="17"/>
      <c r="N10" s="17">
        <v>0.51836619829797603</v>
      </c>
      <c r="O10" s="17">
        <v>0.49394373346847997</v>
      </c>
      <c r="P10" s="17">
        <v>0.48908907805715601</v>
      </c>
      <c r="Q10" s="17">
        <v>0.46630127783362302</v>
      </c>
      <c r="R10" s="17"/>
      <c r="S10" s="17">
        <v>0.49158559512729799</v>
      </c>
      <c r="T10" s="17">
        <v>0.48337790574149497</v>
      </c>
      <c r="U10" s="17">
        <v>0.60810945101960201</v>
      </c>
      <c r="V10" s="17">
        <v>0.53434378148873996</v>
      </c>
      <c r="W10" s="17">
        <v>0.41253083376175698</v>
      </c>
      <c r="X10" s="17">
        <v>0.49767721971538598</v>
      </c>
      <c r="Y10" s="17">
        <v>0.44991305023120398</v>
      </c>
      <c r="Z10" s="17">
        <v>0.46107905522312898</v>
      </c>
      <c r="AA10" s="17">
        <v>0.49508806875529199</v>
      </c>
      <c r="AB10" s="17">
        <v>0.44649919136923</v>
      </c>
      <c r="AC10" s="17">
        <v>0.50123857536584704</v>
      </c>
      <c r="AD10" s="17">
        <v>0.55324494400860402</v>
      </c>
      <c r="AE10" s="17"/>
      <c r="AF10" s="17">
        <v>0.495024142573809</v>
      </c>
      <c r="AG10" s="17">
        <v>0.49773993206548001</v>
      </c>
      <c r="AH10" s="17">
        <v>0.456131951907088</v>
      </c>
      <c r="AI10" s="17"/>
      <c r="AJ10" s="17">
        <v>0.49688635398520298</v>
      </c>
      <c r="AK10" s="17">
        <v>0.44623153319869102</v>
      </c>
      <c r="AL10" s="17">
        <v>0.55306487061984499</v>
      </c>
      <c r="AM10" s="17">
        <v>0.54115805175940501</v>
      </c>
      <c r="AN10" s="17">
        <v>0.52383455003960999</v>
      </c>
      <c r="AO10" s="17"/>
      <c r="AP10" s="17">
        <v>0.501986327980391</v>
      </c>
      <c r="AQ10" s="17">
        <v>0.49597770619975501</v>
      </c>
      <c r="AR10" s="17">
        <v>0.49434027077899001</v>
      </c>
    </row>
    <row r="11" spans="2:44" ht="28.7" x14ac:dyDescent="0.5">
      <c r="B11" s="18" t="s">
        <v>162</v>
      </c>
      <c r="C11" s="17">
        <v>0.48089969392111898</v>
      </c>
      <c r="D11" s="17">
        <v>0.48456586394171602</v>
      </c>
      <c r="E11" s="17">
        <v>0.476222791063456</v>
      </c>
      <c r="F11" s="17"/>
      <c r="G11" s="17">
        <v>0.39918192908329497</v>
      </c>
      <c r="H11" s="17">
        <v>0.48062304968428499</v>
      </c>
      <c r="I11" s="17">
        <v>0.42951760199002598</v>
      </c>
      <c r="J11" s="17">
        <v>0.50040100090408701</v>
      </c>
      <c r="K11" s="17">
        <v>0.52481466829894297</v>
      </c>
      <c r="L11" s="17">
        <v>0.53200537565702699</v>
      </c>
      <c r="M11" s="17"/>
      <c r="N11" s="17">
        <v>0.45900505561348298</v>
      </c>
      <c r="O11" s="17">
        <v>0.47813700537681803</v>
      </c>
      <c r="P11" s="17">
        <v>0.54637237682853501</v>
      </c>
      <c r="Q11" s="17">
        <v>0.44869214947590202</v>
      </c>
      <c r="R11" s="17"/>
      <c r="S11" s="17">
        <v>0.46852126534173799</v>
      </c>
      <c r="T11" s="17">
        <v>0.47395546596121502</v>
      </c>
      <c r="U11" s="17">
        <v>0.47668378876765199</v>
      </c>
      <c r="V11" s="17">
        <v>0.51019677126831897</v>
      </c>
      <c r="W11" s="17">
        <v>0.43975891254243998</v>
      </c>
      <c r="X11" s="17">
        <v>0.50455357847820803</v>
      </c>
      <c r="Y11" s="17">
        <v>0.471713783045414</v>
      </c>
      <c r="Z11" s="17">
        <v>0.45232124414956199</v>
      </c>
      <c r="AA11" s="17">
        <v>0.50584627626038503</v>
      </c>
      <c r="AB11" s="17">
        <v>0.52761212497546695</v>
      </c>
      <c r="AC11" s="17">
        <v>0.43120214097435899</v>
      </c>
      <c r="AD11" s="17">
        <v>0.431119382494073</v>
      </c>
      <c r="AE11" s="17"/>
      <c r="AF11" s="17">
        <v>0.48680390171833399</v>
      </c>
      <c r="AG11" s="17">
        <v>0.51478749917741395</v>
      </c>
      <c r="AH11" s="17">
        <v>0.41004161204732298</v>
      </c>
      <c r="AI11" s="17"/>
      <c r="AJ11" s="17">
        <v>0.51062616328974997</v>
      </c>
      <c r="AK11" s="17">
        <v>0.45708423254585601</v>
      </c>
      <c r="AL11" s="17">
        <v>0.44387391912902002</v>
      </c>
      <c r="AM11" s="17">
        <v>0.48597937797965701</v>
      </c>
      <c r="AN11" s="17">
        <v>0.438726456557407</v>
      </c>
      <c r="AO11" s="17"/>
      <c r="AP11" s="17">
        <v>0.50252619230260198</v>
      </c>
      <c r="AQ11" s="17">
        <v>0.49576415358672898</v>
      </c>
      <c r="AR11" s="17">
        <v>0.47415901613950401</v>
      </c>
    </row>
    <row r="12" spans="2:44" ht="28.7" x14ac:dyDescent="0.5">
      <c r="B12" s="18" t="s">
        <v>163</v>
      </c>
      <c r="C12" s="17">
        <v>0.42743667403909003</v>
      </c>
      <c r="D12" s="17">
        <v>0.43081098158839498</v>
      </c>
      <c r="E12" s="17">
        <v>0.42487325231909401</v>
      </c>
      <c r="F12" s="17"/>
      <c r="G12" s="17">
        <v>0.38569497584516599</v>
      </c>
      <c r="H12" s="17">
        <v>0.338636561870445</v>
      </c>
      <c r="I12" s="17">
        <v>0.44087458391386303</v>
      </c>
      <c r="J12" s="17">
        <v>0.41556400633997798</v>
      </c>
      <c r="K12" s="17">
        <v>0.46801289989047501</v>
      </c>
      <c r="L12" s="17">
        <v>0.49873186238809902</v>
      </c>
      <c r="M12" s="17"/>
      <c r="N12" s="17">
        <v>0.44142423592857699</v>
      </c>
      <c r="O12" s="17">
        <v>0.457263724870482</v>
      </c>
      <c r="P12" s="17">
        <v>0.43183367505710302</v>
      </c>
      <c r="Q12" s="17">
        <v>0.37801782476435403</v>
      </c>
      <c r="R12" s="17"/>
      <c r="S12" s="17">
        <v>0.467926209842008</v>
      </c>
      <c r="T12" s="17">
        <v>0.42740712643323903</v>
      </c>
      <c r="U12" s="17">
        <v>0.44974622164637601</v>
      </c>
      <c r="V12" s="17">
        <v>0.46563153177768402</v>
      </c>
      <c r="W12" s="17">
        <v>0.31461440950543701</v>
      </c>
      <c r="X12" s="17">
        <v>0.31475217508432701</v>
      </c>
      <c r="Y12" s="17">
        <v>0.40079183663884899</v>
      </c>
      <c r="Z12" s="17">
        <v>0.47672127078402698</v>
      </c>
      <c r="AA12" s="17">
        <v>0.407053331617102</v>
      </c>
      <c r="AB12" s="17">
        <v>0.50615613707533802</v>
      </c>
      <c r="AC12" s="17">
        <v>0.49104114088123102</v>
      </c>
      <c r="AD12" s="17">
        <v>0.40363387048563398</v>
      </c>
      <c r="AE12" s="17"/>
      <c r="AF12" s="17">
        <v>0.40299102186334401</v>
      </c>
      <c r="AG12" s="17">
        <v>0.47890537189369098</v>
      </c>
      <c r="AH12" s="17">
        <v>0.37780647223115998</v>
      </c>
      <c r="AI12" s="17"/>
      <c r="AJ12" s="17">
        <v>0.403830298699832</v>
      </c>
      <c r="AK12" s="17">
        <v>0.44602168862971098</v>
      </c>
      <c r="AL12" s="17">
        <v>0.56736665160270705</v>
      </c>
      <c r="AM12" s="17">
        <v>0.23321489311511101</v>
      </c>
      <c r="AN12" s="17">
        <v>0.381938944036598</v>
      </c>
      <c r="AO12" s="17"/>
      <c r="AP12" s="17">
        <v>0.39153323038638699</v>
      </c>
      <c r="AQ12" s="17">
        <v>0.46856409119569897</v>
      </c>
      <c r="AR12" s="17">
        <v>0.51233982983908499</v>
      </c>
    </row>
    <row r="13" spans="2:44" ht="43" x14ac:dyDescent="0.5">
      <c r="B13" s="18" t="s">
        <v>164</v>
      </c>
      <c r="C13" s="17">
        <v>0.41604247062660799</v>
      </c>
      <c r="D13" s="17">
        <v>0.395149701854142</v>
      </c>
      <c r="E13" s="17">
        <v>0.43416839576663402</v>
      </c>
      <c r="F13" s="17"/>
      <c r="G13" s="17">
        <v>0.42557534940076103</v>
      </c>
      <c r="H13" s="17">
        <v>0.41607677029113799</v>
      </c>
      <c r="I13" s="17">
        <v>0.38584960120129103</v>
      </c>
      <c r="J13" s="17">
        <v>0.39472188965608601</v>
      </c>
      <c r="K13" s="17">
        <v>0.417445248981196</v>
      </c>
      <c r="L13" s="17">
        <v>0.45079787252947601</v>
      </c>
      <c r="M13" s="17"/>
      <c r="N13" s="17">
        <v>0.39990382860777002</v>
      </c>
      <c r="O13" s="17">
        <v>0.45039543074222899</v>
      </c>
      <c r="P13" s="17">
        <v>0.41685874151301799</v>
      </c>
      <c r="Q13" s="17">
        <v>0.39324094230958501</v>
      </c>
      <c r="R13" s="17"/>
      <c r="S13" s="17">
        <v>0.37908444445268402</v>
      </c>
      <c r="T13" s="17">
        <v>0.406615854037358</v>
      </c>
      <c r="U13" s="17">
        <v>0.400476060828721</v>
      </c>
      <c r="V13" s="17">
        <v>0.42121911592257</v>
      </c>
      <c r="W13" s="17">
        <v>0.36019268945376998</v>
      </c>
      <c r="X13" s="17">
        <v>0.40637167925253798</v>
      </c>
      <c r="Y13" s="17">
        <v>0.489340392211982</v>
      </c>
      <c r="Z13" s="17">
        <v>0.394975469656492</v>
      </c>
      <c r="AA13" s="17">
        <v>0.44580666844001499</v>
      </c>
      <c r="AB13" s="17">
        <v>0.417679994859327</v>
      </c>
      <c r="AC13" s="17">
        <v>0.46182930823627</v>
      </c>
      <c r="AD13" s="17">
        <v>0.45691005047398903</v>
      </c>
      <c r="AE13" s="17"/>
      <c r="AF13" s="17">
        <v>0.38783675815775498</v>
      </c>
      <c r="AG13" s="17">
        <v>0.41923534587458799</v>
      </c>
      <c r="AH13" s="17">
        <v>0.460764532715491</v>
      </c>
      <c r="AI13" s="17"/>
      <c r="AJ13" s="17">
        <v>0.39420232459258098</v>
      </c>
      <c r="AK13" s="17">
        <v>0.412508722331341</v>
      </c>
      <c r="AL13" s="17">
        <v>0.425440268661476</v>
      </c>
      <c r="AM13" s="17">
        <v>0.27912481578721299</v>
      </c>
      <c r="AN13" s="17">
        <v>0.44066037316575801</v>
      </c>
      <c r="AO13" s="17"/>
      <c r="AP13" s="17">
        <v>0.42185344846991901</v>
      </c>
      <c r="AQ13" s="17">
        <v>0.42573170433521601</v>
      </c>
      <c r="AR13" s="17">
        <v>0.44602471294790502</v>
      </c>
    </row>
    <row r="14" spans="2:44" ht="28.7" x14ac:dyDescent="0.5">
      <c r="B14" s="18" t="s">
        <v>165</v>
      </c>
      <c r="C14" s="17">
        <v>0.396469397747793</v>
      </c>
      <c r="D14" s="17">
        <v>0.438358441989458</v>
      </c>
      <c r="E14" s="17">
        <v>0.35708828208392801</v>
      </c>
      <c r="F14" s="17"/>
      <c r="G14" s="17">
        <v>0.23065023249536001</v>
      </c>
      <c r="H14" s="17">
        <v>0.28597136907139298</v>
      </c>
      <c r="I14" s="17">
        <v>0.32862296217751502</v>
      </c>
      <c r="J14" s="17">
        <v>0.39686940195621701</v>
      </c>
      <c r="K14" s="17">
        <v>0.482191106240273</v>
      </c>
      <c r="L14" s="17">
        <v>0.59399605691865198</v>
      </c>
      <c r="M14" s="17"/>
      <c r="N14" s="17">
        <v>0.44747192392756002</v>
      </c>
      <c r="O14" s="17">
        <v>0.417432379271303</v>
      </c>
      <c r="P14" s="17">
        <v>0.35133605143121899</v>
      </c>
      <c r="Q14" s="17">
        <v>0.35735536255323802</v>
      </c>
      <c r="R14" s="17"/>
      <c r="S14" s="17">
        <v>0.33900007152976402</v>
      </c>
      <c r="T14" s="17">
        <v>0.407336927513054</v>
      </c>
      <c r="U14" s="17">
        <v>0.34753191875870998</v>
      </c>
      <c r="V14" s="17">
        <v>0.43347749788504902</v>
      </c>
      <c r="W14" s="17">
        <v>0.39114944519388301</v>
      </c>
      <c r="X14" s="17">
        <v>0.41645744149154801</v>
      </c>
      <c r="Y14" s="17">
        <v>0.43678545829274701</v>
      </c>
      <c r="Z14" s="17">
        <v>0.37995210179612698</v>
      </c>
      <c r="AA14" s="17">
        <v>0.39695560333873903</v>
      </c>
      <c r="AB14" s="17">
        <v>0.381361053838919</v>
      </c>
      <c r="AC14" s="17">
        <v>0.39817176395866299</v>
      </c>
      <c r="AD14" s="17">
        <v>0.54588669278553703</v>
      </c>
      <c r="AE14" s="17"/>
      <c r="AF14" s="17">
        <v>0.44945641993549601</v>
      </c>
      <c r="AG14" s="17">
        <v>0.41783055379608203</v>
      </c>
      <c r="AH14" s="17">
        <v>0.328434598848245</v>
      </c>
      <c r="AI14" s="17"/>
      <c r="AJ14" s="17">
        <v>0.49954515550856099</v>
      </c>
      <c r="AK14" s="17">
        <v>0.347917044371366</v>
      </c>
      <c r="AL14" s="17">
        <v>0.420254589211771</v>
      </c>
      <c r="AM14" s="17">
        <v>0.46657608589864202</v>
      </c>
      <c r="AN14" s="17">
        <v>0.32014662519538001</v>
      </c>
      <c r="AO14" s="17"/>
      <c r="AP14" s="17">
        <v>0.47375541593003301</v>
      </c>
      <c r="AQ14" s="17">
        <v>0.35521723195764199</v>
      </c>
      <c r="AR14" s="17">
        <v>0.44941966951297002</v>
      </c>
    </row>
    <row r="15" spans="2:44" ht="43" x14ac:dyDescent="0.5">
      <c r="B15" s="18" t="s">
        <v>166</v>
      </c>
      <c r="C15" s="17">
        <v>0.36381807740838201</v>
      </c>
      <c r="D15" s="17">
        <v>0.28953031726190298</v>
      </c>
      <c r="E15" s="17">
        <v>0.43580933020023399</v>
      </c>
      <c r="F15" s="17"/>
      <c r="G15" s="17">
        <v>0.39853459543265002</v>
      </c>
      <c r="H15" s="17">
        <v>0.39533195249145298</v>
      </c>
      <c r="I15" s="17">
        <v>0.41962995574220702</v>
      </c>
      <c r="J15" s="17">
        <v>0.38299030743336698</v>
      </c>
      <c r="K15" s="17">
        <v>0.31850753877073301</v>
      </c>
      <c r="L15" s="17">
        <v>0.28439002957918502</v>
      </c>
      <c r="M15" s="17"/>
      <c r="N15" s="17">
        <v>0.39788389212106501</v>
      </c>
      <c r="O15" s="17">
        <v>0.34949038701957102</v>
      </c>
      <c r="P15" s="17">
        <v>0.35417198845751902</v>
      </c>
      <c r="Q15" s="17">
        <v>0.35231608293161398</v>
      </c>
      <c r="R15" s="17"/>
      <c r="S15" s="17">
        <v>0.34422711681558299</v>
      </c>
      <c r="T15" s="17">
        <v>0.33182864366704601</v>
      </c>
      <c r="U15" s="17">
        <v>0.38501121919908898</v>
      </c>
      <c r="V15" s="17">
        <v>0.395297409952375</v>
      </c>
      <c r="W15" s="17">
        <v>0.34490249368572701</v>
      </c>
      <c r="X15" s="17">
        <v>0.38973146115564</v>
      </c>
      <c r="Y15" s="17">
        <v>0.348555410017722</v>
      </c>
      <c r="Z15" s="17">
        <v>0.29342798590930602</v>
      </c>
      <c r="AA15" s="17">
        <v>0.402727584565441</v>
      </c>
      <c r="AB15" s="17">
        <v>0.376067457821055</v>
      </c>
      <c r="AC15" s="17">
        <v>0.43483693742207702</v>
      </c>
      <c r="AD15" s="17">
        <v>0.24439056633557801</v>
      </c>
      <c r="AE15" s="17"/>
      <c r="AF15" s="17">
        <v>0.30058785096213197</v>
      </c>
      <c r="AG15" s="17">
        <v>0.391290798749658</v>
      </c>
      <c r="AH15" s="17">
        <v>0.39353098325521801</v>
      </c>
      <c r="AI15" s="17"/>
      <c r="AJ15" s="17">
        <v>0.30841342541280298</v>
      </c>
      <c r="AK15" s="17">
        <v>0.40693588417471799</v>
      </c>
      <c r="AL15" s="17">
        <v>0.35491598212095699</v>
      </c>
      <c r="AM15" s="17">
        <v>0.16698530167765699</v>
      </c>
      <c r="AN15" s="17">
        <v>0.43048325648140401</v>
      </c>
      <c r="AO15" s="17"/>
      <c r="AP15" s="17">
        <v>0.31130845905029803</v>
      </c>
      <c r="AQ15" s="17">
        <v>0.435667368075775</v>
      </c>
      <c r="AR15" s="17">
        <v>0.39744496394144901</v>
      </c>
    </row>
    <row r="16" spans="2:44" ht="28.7" x14ac:dyDescent="0.5">
      <c r="B16" s="18" t="s">
        <v>167</v>
      </c>
      <c r="C16" s="17">
        <v>0.35435346589434502</v>
      </c>
      <c r="D16" s="17">
        <v>0.38875279853232902</v>
      </c>
      <c r="E16" s="17">
        <v>0.31914491248183302</v>
      </c>
      <c r="F16" s="17"/>
      <c r="G16" s="17">
        <v>0.188847622134386</v>
      </c>
      <c r="H16" s="17">
        <v>0.29009774069521199</v>
      </c>
      <c r="I16" s="17">
        <v>0.27846113050701299</v>
      </c>
      <c r="J16" s="17">
        <v>0.36279298362843099</v>
      </c>
      <c r="K16" s="17">
        <v>0.40645855540918302</v>
      </c>
      <c r="L16" s="17">
        <v>0.53678748174745206</v>
      </c>
      <c r="M16" s="17"/>
      <c r="N16" s="17">
        <v>0.39971368606364699</v>
      </c>
      <c r="O16" s="17">
        <v>0.38735255013026398</v>
      </c>
      <c r="P16" s="17">
        <v>0.28804464192829798</v>
      </c>
      <c r="Q16" s="17">
        <v>0.326987334922763</v>
      </c>
      <c r="R16" s="17"/>
      <c r="S16" s="17">
        <v>0.24873940392894101</v>
      </c>
      <c r="T16" s="17">
        <v>0.34545406790741201</v>
      </c>
      <c r="U16" s="17">
        <v>0.39112267462387701</v>
      </c>
      <c r="V16" s="17">
        <v>0.35077668614012297</v>
      </c>
      <c r="W16" s="17">
        <v>0.41940868972978501</v>
      </c>
      <c r="X16" s="17">
        <v>0.33854788766107002</v>
      </c>
      <c r="Y16" s="17">
        <v>0.40361808019245399</v>
      </c>
      <c r="Z16" s="17">
        <v>0.361610228146583</v>
      </c>
      <c r="AA16" s="17">
        <v>0.387822140532603</v>
      </c>
      <c r="AB16" s="17">
        <v>0.38742699142426701</v>
      </c>
      <c r="AC16" s="17">
        <v>0.32864096817053601</v>
      </c>
      <c r="AD16" s="17">
        <v>0.37450606078288201</v>
      </c>
      <c r="AE16" s="17"/>
      <c r="AF16" s="17">
        <v>0.38258584773801102</v>
      </c>
      <c r="AG16" s="17">
        <v>0.39020167453128402</v>
      </c>
      <c r="AH16" s="17">
        <v>0.26747587408268197</v>
      </c>
      <c r="AI16" s="17"/>
      <c r="AJ16" s="17">
        <v>0.39546721498235099</v>
      </c>
      <c r="AK16" s="17">
        <v>0.33215045128124299</v>
      </c>
      <c r="AL16" s="17">
        <v>0.41869936430455001</v>
      </c>
      <c r="AM16" s="17">
        <v>0.36665127062967801</v>
      </c>
      <c r="AN16" s="17">
        <v>0.30596476002150902</v>
      </c>
      <c r="AO16" s="17"/>
      <c r="AP16" s="17">
        <v>0.32508144183686</v>
      </c>
      <c r="AQ16" s="17">
        <v>0.34059422430423097</v>
      </c>
      <c r="AR16" s="17">
        <v>0.407412930321986</v>
      </c>
    </row>
    <row r="17" spans="2:44" ht="28.7" x14ac:dyDescent="0.5">
      <c r="B17" s="18" t="s">
        <v>168</v>
      </c>
      <c r="C17" s="17">
        <v>0.32791168711489999</v>
      </c>
      <c r="D17" s="17">
        <v>0.31360570629115297</v>
      </c>
      <c r="E17" s="17">
        <v>0.34114296452917198</v>
      </c>
      <c r="F17" s="17"/>
      <c r="G17" s="17">
        <v>0.35842792431122</v>
      </c>
      <c r="H17" s="17">
        <v>0.26616209994089501</v>
      </c>
      <c r="I17" s="17">
        <v>0.291003075049593</v>
      </c>
      <c r="J17" s="17">
        <v>0.34728239845641801</v>
      </c>
      <c r="K17" s="17">
        <v>0.31233611602998601</v>
      </c>
      <c r="L17" s="17">
        <v>0.38256832602249902</v>
      </c>
      <c r="M17" s="17"/>
      <c r="N17" s="17">
        <v>0.32782883933509199</v>
      </c>
      <c r="O17" s="17">
        <v>0.30268369301737502</v>
      </c>
      <c r="P17" s="17">
        <v>0.34308087525950198</v>
      </c>
      <c r="Q17" s="17">
        <v>0.34016335234191603</v>
      </c>
      <c r="R17" s="17"/>
      <c r="S17" s="17">
        <v>0.303983917339816</v>
      </c>
      <c r="T17" s="17">
        <v>0.31324569828941701</v>
      </c>
      <c r="U17" s="17">
        <v>0.34925761975467401</v>
      </c>
      <c r="V17" s="17">
        <v>0.37182954927138401</v>
      </c>
      <c r="W17" s="17">
        <v>0.313014988385662</v>
      </c>
      <c r="X17" s="17">
        <v>0.36931809486530998</v>
      </c>
      <c r="Y17" s="17">
        <v>0.40310041098870703</v>
      </c>
      <c r="Z17" s="17">
        <v>0.27833073475604397</v>
      </c>
      <c r="AA17" s="17">
        <v>0.30889877942529598</v>
      </c>
      <c r="AB17" s="17">
        <v>0.27052417484222402</v>
      </c>
      <c r="AC17" s="17">
        <v>0.311821975907978</v>
      </c>
      <c r="AD17" s="17">
        <v>0.35893221763373101</v>
      </c>
      <c r="AE17" s="17"/>
      <c r="AF17" s="17">
        <v>0.34540417410882202</v>
      </c>
      <c r="AG17" s="17">
        <v>0.32118775088245399</v>
      </c>
      <c r="AH17" s="17">
        <v>0.29472472739878902</v>
      </c>
      <c r="AI17" s="17"/>
      <c r="AJ17" s="17">
        <v>0.34172415298734699</v>
      </c>
      <c r="AK17" s="17">
        <v>0.32206250406008902</v>
      </c>
      <c r="AL17" s="17">
        <v>0.29057802697322199</v>
      </c>
      <c r="AM17" s="17">
        <v>0.40068276140466802</v>
      </c>
      <c r="AN17" s="17">
        <v>0.31336752041230098</v>
      </c>
      <c r="AO17" s="17"/>
      <c r="AP17" s="17">
        <v>0.30583047785707002</v>
      </c>
      <c r="AQ17" s="17">
        <v>0.33798031537225398</v>
      </c>
      <c r="AR17" s="17">
        <v>0.32431922340017899</v>
      </c>
    </row>
    <row r="18" spans="2:44" ht="28.7" x14ac:dyDescent="0.5">
      <c r="B18" s="18" t="s">
        <v>169</v>
      </c>
      <c r="C18" s="17">
        <v>0.26923934721980602</v>
      </c>
      <c r="D18" s="17">
        <v>0.23995737531787001</v>
      </c>
      <c r="E18" s="17">
        <v>0.29686993548176399</v>
      </c>
      <c r="F18" s="17"/>
      <c r="G18" s="17">
        <v>0.226166829620255</v>
      </c>
      <c r="H18" s="17">
        <v>0.198673102308669</v>
      </c>
      <c r="I18" s="17">
        <v>0.22909894576387499</v>
      </c>
      <c r="J18" s="17">
        <v>0.32290187253955199</v>
      </c>
      <c r="K18" s="17">
        <v>0.32339750081359903</v>
      </c>
      <c r="L18" s="17">
        <v>0.307693784798732</v>
      </c>
      <c r="M18" s="17"/>
      <c r="N18" s="17">
        <v>0.25029714112544299</v>
      </c>
      <c r="O18" s="17">
        <v>0.27287936079479602</v>
      </c>
      <c r="P18" s="17">
        <v>0.26620713559422399</v>
      </c>
      <c r="Q18" s="17">
        <v>0.287489689317246</v>
      </c>
      <c r="R18" s="17"/>
      <c r="S18" s="17">
        <v>0.23405356383435699</v>
      </c>
      <c r="T18" s="17">
        <v>0.30085333007430698</v>
      </c>
      <c r="U18" s="17">
        <v>0.21261961580083899</v>
      </c>
      <c r="V18" s="17">
        <v>0.31437678371931899</v>
      </c>
      <c r="W18" s="17">
        <v>0.29738341682810898</v>
      </c>
      <c r="X18" s="17">
        <v>0.284403089951624</v>
      </c>
      <c r="Y18" s="17">
        <v>0.29947022753090202</v>
      </c>
      <c r="Z18" s="17">
        <v>0.284053180309427</v>
      </c>
      <c r="AA18" s="17">
        <v>0.21154766767455799</v>
      </c>
      <c r="AB18" s="17">
        <v>0.25232714887344398</v>
      </c>
      <c r="AC18" s="17">
        <v>0.287136424377952</v>
      </c>
      <c r="AD18" s="17">
        <v>0.33347576822924302</v>
      </c>
      <c r="AE18" s="17"/>
      <c r="AF18" s="17">
        <v>0.29688193749020098</v>
      </c>
      <c r="AG18" s="17">
        <v>0.25990814817533697</v>
      </c>
      <c r="AH18" s="17">
        <v>0.259639000071195</v>
      </c>
      <c r="AI18" s="17"/>
      <c r="AJ18" s="17">
        <v>0.26177856069004302</v>
      </c>
      <c r="AK18" s="17">
        <v>0.26842984918399099</v>
      </c>
      <c r="AL18" s="17">
        <v>0.31553208588245502</v>
      </c>
      <c r="AM18" s="17">
        <v>0.293485431699465</v>
      </c>
      <c r="AN18" s="17">
        <v>0.267555830984335</v>
      </c>
      <c r="AO18" s="17"/>
      <c r="AP18" s="17">
        <v>0.25805761847924202</v>
      </c>
      <c r="AQ18" s="17">
        <v>0.26869536883191097</v>
      </c>
      <c r="AR18" s="17">
        <v>0.25893495944238198</v>
      </c>
    </row>
    <row r="19" spans="2:44" x14ac:dyDescent="0.5">
      <c r="B19" s="18" t="s">
        <v>170</v>
      </c>
      <c r="C19" s="17">
        <v>0.245126856467586</v>
      </c>
      <c r="D19" s="17">
        <v>0.29091132646755302</v>
      </c>
      <c r="E19" s="17">
        <v>0.199307946760547</v>
      </c>
      <c r="F19" s="17"/>
      <c r="G19" s="17">
        <v>0.29135379275335499</v>
      </c>
      <c r="H19" s="17">
        <v>0.30959138837857098</v>
      </c>
      <c r="I19" s="17">
        <v>0.29947131924810699</v>
      </c>
      <c r="J19" s="17">
        <v>0.22886931602746699</v>
      </c>
      <c r="K19" s="17">
        <v>0.20400866507609899</v>
      </c>
      <c r="L19" s="17">
        <v>0.158576780110599</v>
      </c>
      <c r="M19" s="17"/>
      <c r="N19" s="17">
        <v>0.264013919954386</v>
      </c>
      <c r="O19" s="17">
        <v>0.204736144110405</v>
      </c>
      <c r="P19" s="17">
        <v>0.25750284217923303</v>
      </c>
      <c r="Q19" s="17">
        <v>0.25226987491215502</v>
      </c>
      <c r="R19" s="17"/>
      <c r="S19" s="17">
        <v>0.30290776665168001</v>
      </c>
      <c r="T19" s="17">
        <v>0.165384295033766</v>
      </c>
      <c r="U19" s="17">
        <v>0.26145837375249997</v>
      </c>
      <c r="V19" s="17">
        <v>0.225354197487205</v>
      </c>
      <c r="W19" s="17">
        <v>0.22144179043554299</v>
      </c>
      <c r="X19" s="17">
        <v>0.248682966571143</v>
      </c>
      <c r="Y19" s="17">
        <v>0.217636900762227</v>
      </c>
      <c r="Z19" s="17">
        <v>0.15710931044748899</v>
      </c>
      <c r="AA19" s="17">
        <v>0.31856759656316902</v>
      </c>
      <c r="AB19" s="17">
        <v>0.274221611649973</v>
      </c>
      <c r="AC19" s="17">
        <v>0.24465905045688199</v>
      </c>
      <c r="AD19" s="17">
        <v>0.21496858919623801</v>
      </c>
      <c r="AE19" s="17"/>
      <c r="AF19" s="17">
        <v>0.20704372683060701</v>
      </c>
      <c r="AG19" s="17">
        <v>0.25683995436402302</v>
      </c>
      <c r="AH19" s="17">
        <v>0.27622095907198102</v>
      </c>
      <c r="AI19" s="17"/>
      <c r="AJ19" s="17">
        <v>0.1887118121394</v>
      </c>
      <c r="AK19" s="17">
        <v>0.28148330256628001</v>
      </c>
      <c r="AL19" s="17">
        <v>0.243054278950703</v>
      </c>
      <c r="AM19" s="17">
        <v>0.23741473674139901</v>
      </c>
      <c r="AN19" s="17">
        <v>0.27489054069936902</v>
      </c>
      <c r="AO19" s="17"/>
      <c r="AP19" s="17">
        <v>0.181001449424252</v>
      </c>
      <c r="AQ19" s="17">
        <v>0.29572714646749099</v>
      </c>
      <c r="AR19" s="17">
        <v>0.26087400736042299</v>
      </c>
    </row>
    <row r="20" spans="2:44" ht="28.7" x14ac:dyDescent="0.5">
      <c r="B20" s="18" t="s">
        <v>171</v>
      </c>
      <c r="C20" s="17">
        <v>0.16422136573318699</v>
      </c>
      <c r="D20" s="17">
        <v>0.16617822305720101</v>
      </c>
      <c r="E20" s="17">
        <v>0.162953575345226</v>
      </c>
      <c r="F20" s="17"/>
      <c r="G20" s="17">
        <v>0.31108436943448398</v>
      </c>
      <c r="H20" s="17">
        <v>0.175871966057142</v>
      </c>
      <c r="I20" s="17">
        <v>0.12699504833546699</v>
      </c>
      <c r="J20" s="17">
        <v>0.15897236865922701</v>
      </c>
      <c r="K20" s="17">
        <v>0.117066528281712</v>
      </c>
      <c r="L20" s="17">
        <v>0.123404648275692</v>
      </c>
      <c r="M20" s="17"/>
      <c r="N20" s="17">
        <v>0.18193197950079301</v>
      </c>
      <c r="O20" s="17">
        <v>0.16155796306061801</v>
      </c>
      <c r="P20" s="17">
        <v>0.14888473080529999</v>
      </c>
      <c r="Q20" s="17">
        <v>0.161227245242276</v>
      </c>
      <c r="R20" s="17"/>
      <c r="S20" s="17">
        <v>0.23090064603993399</v>
      </c>
      <c r="T20" s="17">
        <v>0.139441759079803</v>
      </c>
      <c r="U20" s="17">
        <v>0.13216000016843399</v>
      </c>
      <c r="V20" s="17">
        <v>9.1621832731049499E-2</v>
      </c>
      <c r="W20" s="17">
        <v>0.13790284188931901</v>
      </c>
      <c r="X20" s="17">
        <v>0.167467033498539</v>
      </c>
      <c r="Y20" s="17">
        <v>0.215838103586208</v>
      </c>
      <c r="Z20" s="17">
        <v>0.11430679914033701</v>
      </c>
      <c r="AA20" s="17">
        <v>0.21744769186854901</v>
      </c>
      <c r="AB20" s="17">
        <v>0.140448362249917</v>
      </c>
      <c r="AC20" s="17">
        <v>0.15621354226987899</v>
      </c>
      <c r="AD20" s="17">
        <v>0.13293970741446001</v>
      </c>
      <c r="AE20" s="17"/>
      <c r="AF20" s="17">
        <v>0.117802947480748</v>
      </c>
      <c r="AG20" s="17">
        <v>0.17550014408707901</v>
      </c>
      <c r="AH20" s="17">
        <v>0.17115833938563299</v>
      </c>
      <c r="AI20" s="17"/>
      <c r="AJ20" s="17">
        <v>0.123232824152499</v>
      </c>
      <c r="AK20" s="17">
        <v>0.20257671276148501</v>
      </c>
      <c r="AL20" s="17">
        <v>0.173591736427502</v>
      </c>
      <c r="AM20" s="17">
        <v>0.10608850387732099</v>
      </c>
      <c r="AN20" s="17">
        <v>0.14875581962485601</v>
      </c>
      <c r="AO20" s="17"/>
      <c r="AP20" s="17">
        <v>0.14162233431170301</v>
      </c>
      <c r="AQ20" s="17">
        <v>0.20858448142561101</v>
      </c>
      <c r="AR20" s="17">
        <v>0.14830331254010201</v>
      </c>
    </row>
    <row r="21" spans="2:44" x14ac:dyDescent="0.5">
      <c r="B21" s="18" t="s">
        <v>87</v>
      </c>
      <c r="C21" s="17">
        <v>5.1382321269162E-2</v>
      </c>
      <c r="D21" s="17">
        <v>4.3456454811706902E-2</v>
      </c>
      <c r="E21" s="17">
        <v>5.9329805441216701E-2</v>
      </c>
      <c r="F21" s="17"/>
      <c r="G21" s="17">
        <v>2.0819889861516901E-2</v>
      </c>
      <c r="H21" s="17">
        <v>3.3857481061526001E-2</v>
      </c>
      <c r="I21" s="17">
        <v>5.6374798848690399E-2</v>
      </c>
      <c r="J21" s="17">
        <v>6.9738480639165795E-2</v>
      </c>
      <c r="K21" s="17">
        <v>6.6709904466793798E-2</v>
      </c>
      <c r="L21" s="17">
        <v>5.6571682546261499E-2</v>
      </c>
      <c r="M21" s="17"/>
      <c r="N21" s="17">
        <v>3.9128708070714002E-2</v>
      </c>
      <c r="O21" s="17">
        <v>4.8551718133079499E-2</v>
      </c>
      <c r="P21" s="17">
        <v>5.0895686237971999E-2</v>
      </c>
      <c r="Q21" s="17">
        <v>6.8470562768158202E-2</v>
      </c>
      <c r="R21" s="17"/>
      <c r="S21" s="17">
        <v>3.6948999690320401E-2</v>
      </c>
      <c r="T21" s="17">
        <v>7.3995908871841903E-2</v>
      </c>
      <c r="U21" s="17">
        <v>6.2520070301709904E-2</v>
      </c>
      <c r="V21" s="17">
        <v>4.1922906609997999E-2</v>
      </c>
      <c r="W21" s="17">
        <v>6.4440329337232094E-2</v>
      </c>
      <c r="X21" s="17">
        <v>4.7075190481941802E-2</v>
      </c>
      <c r="Y21" s="17">
        <v>4.3330036440635003E-2</v>
      </c>
      <c r="Z21" s="17">
        <v>6.0112580850161898E-2</v>
      </c>
      <c r="AA21" s="17">
        <v>2.90557078018224E-2</v>
      </c>
      <c r="AB21" s="17">
        <v>5.6501092636656799E-2</v>
      </c>
      <c r="AC21" s="17">
        <v>5.4220204674069003E-2</v>
      </c>
      <c r="AD21" s="17">
        <v>7.3789627094838203E-2</v>
      </c>
      <c r="AE21" s="17"/>
      <c r="AF21" s="17">
        <v>5.7290167660958798E-2</v>
      </c>
      <c r="AG21" s="17">
        <v>3.6438785883408799E-2</v>
      </c>
      <c r="AH21" s="17">
        <v>8.9521665453805299E-2</v>
      </c>
      <c r="AI21" s="17"/>
      <c r="AJ21" s="17">
        <v>5.0563383711531303E-2</v>
      </c>
      <c r="AK21" s="17">
        <v>3.9452424877675703E-2</v>
      </c>
      <c r="AL21" s="17">
        <v>4.2828884126141602E-2</v>
      </c>
      <c r="AM21" s="17">
        <v>5.2945831278184197E-2</v>
      </c>
      <c r="AN21" s="17">
        <v>7.1753032102657599E-2</v>
      </c>
      <c r="AO21" s="17"/>
      <c r="AP21" s="17">
        <v>4.0960832235513299E-2</v>
      </c>
      <c r="AQ21" s="17">
        <v>3.1806668047874402E-2</v>
      </c>
      <c r="AR21" s="17">
        <v>3.86472221834347E-2</v>
      </c>
    </row>
    <row r="22" spans="2:44" x14ac:dyDescent="0.5">
      <c r="B22" s="18" t="s">
        <v>72</v>
      </c>
      <c r="C22" s="19">
        <v>7.5885200909507101E-3</v>
      </c>
      <c r="D22" s="19">
        <v>1.12606796231792E-2</v>
      </c>
      <c r="E22" s="19">
        <v>4.0295762947735597E-3</v>
      </c>
      <c r="F22" s="19"/>
      <c r="G22" s="19">
        <v>1.06726399465239E-2</v>
      </c>
      <c r="H22" s="19">
        <v>2.9570133686349699E-3</v>
      </c>
      <c r="I22" s="19">
        <v>2.70744279104622E-2</v>
      </c>
      <c r="J22" s="19">
        <v>3.2517481520467199E-3</v>
      </c>
      <c r="K22" s="19">
        <v>0</v>
      </c>
      <c r="L22" s="19">
        <v>2.0360356968932699E-3</v>
      </c>
      <c r="M22" s="19"/>
      <c r="N22" s="19">
        <v>1.7592190008526201E-3</v>
      </c>
      <c r="O22" s="19">
        <v>1.1519039264102301E-2</v>
      </c>
      <c r="P22" s="19">
        <v>7.3169642649578001E-3</v>
      </c>
      <c r="Q22" s="19">
        <v>1.00977224835315E-2</v>
      </c>
      <c r="R22" s="19"/>
      <c r="S22" s="19">
        <v>1.0474303532726501E-2</v>
      </c>
      <c r="T22" s="19">
        <v>7.7207893108159203E-3</v>
      </c>
      <c r="U22" s="19">
        <v>5.6914113288220802E-3</v>
      </c>
      <c r="V22" s="19">
        <v>1.04739060184081E-2</v>
      </c>
      <c r="W22" s="19">
        <v>7.5943890471683404E-3</v>
      </c>
      <c r="X22" s="19">
        <v>1.0832487455455E-2</v>
      </c>
      <c r="Y22" s="19">
        <v>1.29358198737708E-2</v>
      </c>
      <c r="Z22" s="19">
        <v>0</v>
      </c>
      <c r="AA22" s="19">
        <v>0</v>
      </c>
      <c r="AB22" s="19">
        <v>6.8186443589745597E-3</v>
      </c>
      <c r="AC22" s="19">
        <v>0</v>
      </c>
      <c r="AD22" s="19">
        <v>1.8865563982738E-2</v>
      </c>
      <c r="AE22" s="19"/>
      <c r="AF22" s="19">
        <v>9.82360498928243E-3</v>
      </c>
      <c r="AG22" s="19">
        <v>6.6904567537221602E-3</v>
      </c>
      <c r="AH22" s="19">
        <v>6.4852813071522098E-3</v>
      </c>
      <c r="AI22" s="19"/>
      <c r="AJ22" s="19">
        <v>8.0350258022102005E-3</v>
      </c>
      <c r="AK22" s="19">
        <v>3.5014355387110799E-3</v>
      </c>
      <c r="AL22" s="19">
        <v>6.9895798494137001E-3</v>
      </c>
      <c r="AM22" s="19">
        <v>0</v>
      </c>
      <c r="AN22" s="19">
        <v>6.3591352321309899E-3</v>
      </c>
      <c r="AO22" s="19"/>
      <c r="AP22" s="19">
        <v>5.2140375841048499E-3</v>
      </c>
      <c r="AQ22" s="19">
        <v>5.5158559023774098E-3</v>
      </c>
      <c r="AR22" s="19">
        <v>1.4976646260141301E-2</v>
      </c>
    </row>
    <row r="23" spans="2:44" x14ac:dyDescent="0.5">
      <c r="B23" s="16"/>
    </row>
    <row r="24" spans="2:44" x14ac:dyDescent="0.5">
      <c r="B24" t="s">
        <v>76</v>
      </c>
    </row>
    <row r="25" spans="2:44" x14ac:dyDescent="0.5">
      <c r="B25" t="s">
        <v>77</v>
      </c>
    </row>
    <row r="27" spans="2:44" x14ac:dyDescent="0.5">
      <c r="B27" s="8" t="str">
        <f>HYPERLINK("#'Contents'!A1", "Return to Contents")</f>
        <v>Return to Contents</v>
      </c>
    </row>
  </sheetData>
  <mergeCells count="8">
    <mergeCell ref="AJ5:AN5"/>
    <mergeCell ref="AP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2:AR29"/>
  <sheetViews>
    <sheetView showGridLines="0" workbookViewId="0">
      <pane xSplit="2" topLeftCell="C1" activePane="topRight" state="frozen"/>
      <selection pane="topRight"/>
    </sheetView>
  </sheetViews>
  <sheetFormatPr defaultColWidth="10.8203125" defaultRowHeight="14.35" x14ac:dyDescent="0.5"/>
  <cols>
    <col min="2" max="2" width="25.703125" customWidth="1"/>
    <col min="3" max="5" width="10.703125" customWidth="1"/>
    <col min="6" max="6" width="2.17578125" customWidth="1"/>
    <col min="7" max="12" width="10.703125" customWidth="1"/>
    <col min="13" max="13" width="2.17578125" customWidth="1"/>
    <col min="14" max="17" width="10.703125" customWidth="1"/>
    <col min="18" max="18" width="2.17578125" customWidth="1"/>
    <col min="19" max="30" width="10.703125" customWidth="1"/>
    <col min="31" max="31" width="2.17578125" customWidth="1"/>
    <col min="32" max="34" width="10.703125" customWidth="1"/>
    <col min="35" max="35" width="2.17578125" customWidth="1"/>
    <col min="36" max="40" width="10.703125" customWidth="1"/>
    <col min="41" max="41" width="2.17578125" customWidth="1"/>
    <col min="42" max="44" width="10.703125" customWidth="1"/>
    <col min="45" max="45" width="2.17578125" customWidth="1"/>
  </cols>
  <sheetData>
    <row r="2" spans="2:44" ht="40" customHeight="1" x14ac:dyDescent="0.5">
      <c r="D2" s="30" t="s">
        <v>188</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row>
    <row r="5" spans="2:44" ht="30" customHeight="1" x14ac:dyDescent="0.5">
      <c r="B5" s="15"/>
      <c r="C5" s="15"/>
      <c r="D5" s="29" t="s">
        <v>50</v>
      </c>
      <c r="E5" s="29"/>
      <c r="F5" s="15"/>
      <c r="G5" s="29" t="s">
        <v>51</v>
      </c>
      <c r="H5" s="29"/>
      <c r="I5" s="29"/>
      <c r="J5" s="29"/>
      <c r="K5" s="29"/>
      <c r="L5" s="29"/>
      <c r="M5" s="15"/>
      <c r="N5" s="29" t="s">
        <v>52</v>
      </c>
      <c r="O5" s="29"/>
      <c r="P5" s="29"/>
      <c r="Q5" s="29"/>
      <c r="R5" s="15"/>
      <c r="S5" s="29" t="s">
        <v>53</v>
      </c>
      <c r="T5" s="29"/>
      <c r="U5" s="29"/>
      <c r="V5" s="29"/>
      <c r="W5" s="29"/>
      <c r="X5" s="29"/>
      <c r="Y5" s="29"/>
      <c r="Z5" s="29"/>
      <c r="AA5" s="29"/>
      <c r="AB5" s="29"/>
      <c r="AC5" s="29"/>
      <c r="AD5" s="29"/>
      <c r="AE5" s="15"/>
      <c r="AF5" s="29" t="s">
        <v>54</v>
      </c>
      <c r="AG5" s="29"/>
      <c r="AH5" s="29"/>
      <c r="AI5" s="15"/>
      <c r="AJ5" s="29" t="s">
        <v>55</v>
      </c>
      <c r="AK5" s="29"/>
      <c r="AL5" s="29"/>
      <c r="AM5" s="29"/>
      <c r="AN5" s="29"/>
      <c r="AO5" s="15"/>
      <c r="AP5" s="29" t="s">
        <v>56</v>
      </c>
      <c r="AQ5" s="29"/>
      <c r="AR5" s="29"/>
    </row>
    <row r="6" spans="2:44" ht="43" x14ac:dyDescent="0.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row>
    <row r="7" spans="2:44" ht="30" customHeight="1" x14ac:dyDescent="0.5">
      <c r="B7" s="10" t="s">
        <v>18</v>
      </c>
      <c r="C7" s="10">
        <v>2011</v>
      </c>
      <c r="D7" s="10">
        <v>973</v>
      </c>
      <c r="E7" s="10">
        <v>1034</v>
      </c>
      <c r="F7" s="10"/>
      <c r="G7" s="10">
        <v>293</v>
      </c>
      <c r="H7" s="10">
        <v>293</v>
      </c>
      <c r="I7" s="10">
        <v>331</v>
      </c>
      <c r="J7" s="10">
        <v>331</v>
      </c>
      <c r="K7" s="10">
        <v>305</v>
      </c>
      <c r="L7" s="10">
        <v>458</v>
      </c>
      <c r="M7" s="10"/>
      <c r="N7" s="10">
        <v>545</v>
      </c>
      <c r="O7" s="10">
        <v>548</v>
      </c>
      <c r="P7" s="10">
        <v>415</v>
      </c>
      <c r="Q7" s="10">
        <v>498</v>
      </c>
      <c r="R7" s="10"/>
      <c r="S7" s="10">
        <v>288</v>
      </c>
      <c r="T7" s="10">
        <v>268</v>
      </c>
      <c r="U7" s="10">
        <v>162</v>
      </c>
      <c r="V7" s="10">
        <v>184</v>
      </c>
      <c r="W7" s="10">
        <v>142</v>
      </c>
      <c r="X7" s="10">
        <v>193</v>
      </c>
      <c r="Y7" s="10">
        <v>161</v>
      </c>
      <c r="Z7" s="10">
        <v>83</v>
      </c>
      <c r="AA7" s="10">
        <v>227</v>
      </c>
      <c r="AB7" s="10">
        <v>144</v>
      </c>
      <c r="AC7" s="10">
        <v>107</v>
      </c>
      <c r="AD7" s="10">
        <v>52</v>
      </c>
      <c r="AE7" s="10"/>
      <c r="AF7" s="10">
        <v>728</v>
      </c>
      <c r="AG7" s="10">
        <v>785</v>
      </c>
      <c r="AH7" s="10">
        <v>299</v>
      </c>
      <c r="AI7" s="10"/>
      <c r="AJ7" s="10">
        <v>692</v>
      </c>
      <c r="AK7" s="10">
        <v>539</v>
      </c>
      <c r="AL7" s="10">
        <v>143</v>
      </c>
      <c r="AM7" s="10">
        <v>38</v>
      </c>
      <c r="AN7" s="10">
        <v>294</v>
      </c>
      <c r="AO7" s="10"/>
      <c r="AP7" s="10">
        <v>390</v>
      </c>
      <c r="AQ7" s="10">
        <v>732</v>
      </c>
      <c r="AR7" s="10">
        <v>133</v>
      </c>
    </row>
    <row r="8" spans="2:44" ht="30" customHeight="1" x14ac:dyDescent="0.5">
      <c r="B8" s="11" t="s">
        <v>19</v>
      </c>
      <c r="C8" s="11">
        <v>2011</v>
      </c>
      <c r="D8" s="11">
        <v>992</v>
      </c>
      <c r="E8" s="11">
        <v>1015</v>
      </c>
      <c r="F8" s="11"/>
      <c r="G8" s="11">
        <v>280</v>
      </c>
      <c r="H8" s="11">
        <v>341</v>
      </c>
      <c r="I8" s="11">
        <v>343</v>
      </c>
      <c r="J8" s="11">
        <v>343</v>
      </c>
      <c r="K8" s="11">
        <v>283</v>
      </c>
      <c r="L8" s="11">
        <v>420</v>
      </c>
      <c r="M8" s="11"/>
      <c r="N8" s="11">
        <v>541</v>
      </c>
      <c r="O8" s="11">
        <v>522</v>
      </c>
      <c r="P8" s="11">
        <v>441</v>
      </c>
      <c r="Q8" s="11">
        <v>502</v>
      </c>
      <c r="R8" s="11"/>
      <c r="S8" s="11">
        <v>282</v>
      </c>
      <c r="T8" s="11">
        <v>261</v>
      </c>
      <c r="U8" s="11">
        <v>161</v>
      </c>
      <c r="V8" s="11">
        <v>181</v>
      </c>
      <c r="W8" s="11">
        <v>141</v>
      </c>
      <c r="X8" s="11">
        <v>181</v>
      </c>
      <c r="Y8" s="11">
        <v>161</v>
      </c>
      <c r="Z8" s="11">
        <v>80</v>
      </c>
      <c r="AA8" s="11">
        <v>221</v>
      </c>
      <c r="AB8" s="11">
        <v>181</v>
      </c>
      <c r="AC8" s="11">
        <v>101</v>
      </c>
      <c r="AD8" s="11">
        <v>60</v>
      </c>
      <c r="AE8" s="11"/>
      <c r="AF8" s="11">
        <v>714</v>
      </c>
      <c r="AG8" s="11">
        <v>797</v>
      </c>
      <c r="AH8" s="11">
        <v>308</v>
      </c>
      <c r="AI8" s="11"/>
      <c r="AJ8" s="11">
        <v>674</v>
      </c>
      <c r="AK8" s="11">
        <v>545</v>
      </c>
      <c r="AL8" s="11">
        <v>138</v>
      </c>
      <c r="AM8" s="11">
        <v>36</v>
      </c>
      <c r="AN8" s="11">
        <v>298</v>
      </c>
      <c r="AO8" s="11"/>
      <c r="AP8" s="11">
        <v>383</v>
      </c>
      <c r="AQ8" s="11">
        <v>736</v>
      </c>
      <c r="AR8" s="11">
        <v>130</v>
      </c>
    </row>
    <row r="9" spans="2:44" ht="28.7" x14ac:dyDescent="0.5">
      <c r="B9" s="18" t="s">
        <v>173</v>
      </c>
      <c r="C9" s="17">
        <v>0.49115492464884802</v>
      </c>
      <c r="D9" s="17">
        <v>0.50560602976137703</v>
      </c>
      <c r="E9" s="17">
        <v>0.47597965843860901</v>
      </c>
      <c r="F9" s="17"/>
      <c r="G9" s="17">
        <v>0.42884635931602899</v>
      </c>
      <c r="H9" s="17">
        <v>0.365722174221975</v>
      </c>
      <c r="I9" s="17">
        <v>0.45220704219614899</v>
      </c>
      <c r="J9" s="17">
        <v>0.498237963884677</v>
      </c>
      <c r="K9" s="17">
        <v>0.55033623096831397</v>
      </c>
      <c r="L9" s="17">
        <v>0.62067502288407705</v>
      </c>
      <c r="M9" s="17"/>
      <c r="N9" s="17">
        <v>0.55603286192365198</v>
      </c>
      <c r="O9" s="17">
        <v>0.53248436430181301</v>
      </c>
      <c r="P9" s="17">
        <v>0.41700148079010402</v>
      </c>
      <c r="Q9" s="17">
        <v>0.44262131142921701</v>
      </c>
      <c r="R9" s="17"/>
      <c r="S9" s="17">
        <v>0.50085025984417897</v>
      </c>
      <c r="T9" s="17">
        <v>0.48838237714597799</v>
      </c>
      <c r="U9" s="17">
        <v>0.54897644294257597</v>
      </c>
      <c r="V9" s="17">
        <v>0.51337361005020699</v>
      </c>
      <c r="W9" s="17">
        <v>0.48493629811306899</v>
      </c>
      <c r="X9" s="17">
        <v>0.49389158771444802</v>
      </c>
      <c r="Y9" s="17">
        <v>0.45704133068639302</v>
      </c>
      <c r="Z9" s="17">
        <v>0.45880775560076298</v>
      </c>
      <c r="AA9" s="17">
        <v>0.48187091662495601</v>
      </c>
      <c r="AB9" s="17">
        <v>0.489464892252646</v>
      </c>
      <c r="AC9" s="17">
        <v>0.468490005088818</v>
      </c>
      <c r="AD9" s="17">
        <v>0.45395921420144397</v>
      </c>
      <c r="AE9" s="17"/>
      <c r="AF9" s="17">
        <v>0.50189510276212101</v>
      </c>
      <c r="AG9" s="17">
        <v>0.52236190562575502</v>
      </c>
      <c r="AH9" s="17">
        <v>0.42811347216920298</v>
      </c>
      <c r="AI9" s="17"/>
      <c r="AJ9" s="17">
        <v>0.52710667101104103</v>
      </c>
      <c r="AK9" s="17">
        <v>0.437655297668049</v>
      </c>
      <c r="AL9" s="17">
        <v>0.64381962706074103</v>
      </c>
      <c r="AM9" s="17">
        <v>0.35067178812691302</v>
      </c>
      <c r="AN9" s="17">
        <v>0.45833655525509098</v>
      </c>
      <c r="AO9" s="17"/>
      <c r="AP9" s="17">
        <v>0.51785836505252203</v>
      </c>
      <c r="AQ9" s="17">
        <v>0.48417926844333498</v>
      </c>
      <c r="AR9" s="17">
        <v>0.63864617538758395</v>
      </c>
    </row>
    <row r="10" spans="2:44" ht="28.7" x14ac:dyDescent="0.5">
      <c r="B10" s="18" t="s">
        <v>174</v>
      </c>
      <c r="C10" s="17">
        <v>0.48525822059587997</v>
      </c>
      <c r="D10" s="17">
        <v>0.49481090247925402</v>
      </c>
      <c r="E10" s="17">
        <v>0.47594503005553901</v>
      </c>
      <c r="F10" s="17"/>
      <c r="G10" s="17">
        <v>0.44840161598255601</v>
      </c>
      <c r="H10" s="17">
        <v>0.43769944725995702</v>
      </c>
      <c r="I10" s="17">
        <v>0.414471125418645</v>
      </c>
      <c r="J10" s="17">
        <v>0.45853280749695302</v>
      </c>
      <c r="K10" s="17">
        <v>0.54011104970139401</v>
      </c>
      <c r="L10" s="17">
        <v>0.59111304181713398</v>
      </c>
      <c r="M10" s="17"/>
      <c r="N10" s="17">
        <v>0.56179325217560905</v>
      </c>
      <c r="O10" s="17">
        <v>0.47678971049876501</v>
      </c>
      <c r="P10" s="17">
        <v>0.45878887916812</v>
      </c>
      <c r="Q10" s="17">
        <v>0.43594547979450698</v>
      </c>
      <c r="R10" s="17"/>
      <c r="S10" s="17">
        <v>0.47995829654851901</v>
      </c>
      <c r="T10" s="17">
        <v>0.50638076713716695</v>
      </c>
      <c r="U10" s="17">
        <v>0.47283092392135201</v>
      </c>
      <c r="V10" s="17">
        <v>0.47389115449145203</v>
      </c>
      <c r="W10" s="17">
        <v>0.50033411964164498</v>
      </c>
      <c r="X10" s="17">
        <v>0.48107776235869698</v>
      </c>
      <c r="Y10" s="17">
        <v>0.50741834537502495</v>
      </c>
      <c r="Z10" s="17">
        <v>0.48147433780107701</v>
      </c>
      <c r="AA10" s="17">
        <v>0.48310572236621802</v>
      </c>
      <c r="AB10" s="17">
        <v>0.493747159898132</v>
      </c>
      <c r="AC10" s="17">
        <v>0.46720348676169798</v>
      </c>
      <c r="AD10" s="17">
        <v>0.42134059387765299</v>
      </c>
      <c r="AE10" s="17"/>
      <c r="AF10" s="17">
        <v>0.48252641512635103</v>
      </c>
      <c r="AG10" s="17">
        <v>0.50788063026028096</v>
      </c>
      <c r="AH10" s="17">
        <v>0.46612873789491099</v>
      </c>
      <c r="AI10" s="17"/>
      <c r="AJ10" s="17">
        <v>0.53565455905368298</v>
      </c>
      <c r="AK10" s="17">
        <v>0.425265572105957</v>
      </c>
      <c r="AL10" s="17">
        <v>0.52723891295519498</v>
      </c>
      <c r="AM10" s="17">
        <v>0.58302295363915402</v>
      </c>
      <c r="AN10" s="17">
        <v>0.44814335042185299</v>
      </c>
      <c r="AO10" s="17"/>
      <c r="AP10" s="17">
        <v>0.55767940094214197</v>
      </c>
      <c r="AQ10" s="17">
        <v>0.47487277388997801</v>
      </c>
      <c r="AR10" s="17">
        <v>0.48647805165488001</v>
      </c>
    </row>
    <row r="11" spans="2:44" ht="28.7" x14ac:dyDescent="0.5">
      <c r="B11" s="18" t="s">
        <v>175</v>
      </c>
      <c r="C11" s="17">
        <v>0.46612339385979301</v>
      </c>
      <c r="D11" s="17">
        <v>0.484685413083705</v>
      </c>
      <c r="E11" s="17">
        <v>0.44683235591201498</v>
      </c>
      <c r="F11" s="17"/>
      <c r="G11" s="17">
        <v>0.438555640661701</v>
      </c>
      <c r="H11" s="17">
        <v>0.39273056924960997</v>
      </c>
      <c r="I11" s="17">
        <v>0.47690344367404902</v>
      </c>
      <c r="J11" s="17">
        <v>0.46660870511126201</v>
      </c>
      <c r="K11" s="17">
        <v>0.50115457266520802</v>
      </c>
      <c r="L11" s="17">
        <v>0.511277052269271</v>
      </c>
      <c r="M11" s="17"/>
      <c r="N11" s="17">
        <v>0.546628970354472</v>
      </c>
      <c r="O11" s="17">
        <v>0.474821285644979</v>
      </c>
      <c r="P11" s="17">
        <v>0.39470884532802097</v>
      </c>
      <c r="Q11" s="17">
        <v>0.42968838464074799</v>
      </c>
      <c r="R11" s="17"/>
      <c r="S11" s="17">
        <v>0.45825632831553498</v>
      </c>
      <c r="T11" s="17">
        <v>0.45450561365109798</v>
      </c>
      <c r="U11" s="17">
        <v>0.46583582916375899</v>
      </c>
      <c r="V11" s="17">
        <v>0.46663279736369001</v>
      </c>
      <c r="W11" s="17">
        <v>0.436502095858674</v>
      </c>
      <c r="X11" s="17">
        <v>0.44663358375246698</v>
      </c>
      <c r="Y11" s="17">
        <v>0.40623300612527602</v>
      </c>
      <c r="Z11" s="17">
        <v>0.41642291591998498</v>
      </c>
      <c r="AA11" s="17">
        <v>0.52069817758884096</v>
      </c>
      <c r="AB11" s="17">
        <v>0.502168651170259</v>
      </c>
      <c r="AC11" s="17">
        <v>0.51624938555330202</v>
      </c>
      <c r="AD11" s="17">
        <v>0.51420701954120596</v>
      </c>
      <c r="AE11" s="17"/>
      <c r="AF11" s="17">
        <v>0.44599528297062502</v>
      </c>
      <c r="AG11" s="17">
        <v>0.496910387495277</v>
      </c>
      <c r="AH11" s="17">
        <v>0.45858259299124199</v>
      </c>
      <c r="AI11" s="17"/>
      <c r="AJ11" s="17">
        <v>0.46115330737562998</v>
      </c>
      <c r="AK11" s="17">
        <v>0.455564731508182</v>
      </c>
      <c r="AL11" s="17">
        <v>0.57780616301795995</v>
      </c>
      <c r="AM11" s="17">
        <v>0.328633403208553</v>
      </c>
      <c r="AN11" s="17">
        <v>0.45924240141470402</v>
      </c>
      <c r="AO11" s="17"/>
      <c r="AP11" s="17">
        <v>0.48603765385444597</v>
      </c>
      <c r="AQ11" s="17">
        <v>0.49325201515853201</v>
      </c>
      <c r="AR11" s="17">
        <v>0.58002946243435505</v>
      </c>
    </row>
    <row r="12" spans="2:44" ht="28.7" x14ac:dyDescent="0.5">
      <c r="B12" s="18" t="s">
        <v>176</v>
      </c>
      <c r="C12" s="17">
        <v>0.43081172468083501</v>
      </c>
      <c r="D12" s="17">
        <v>0.468450682060504</v>
      </c>
      <c r="E12" s="17">
        <v>0.39477537053329298</v>
      </c>
      <c r="F12" s="17"/>
      <c r="G12" s="17">
        <v>0.30415557821549899</v>
      </c>
      <c r="H12" s="17">
        <v>0.34628588457055198</v>
      </c>
      <c r="I12" s="17">
        <v>0.390177910551184</v>
      </c>
      <c r="J12" s="17">
        <v>0.41957455679879602</v>
      </c>
      <c r="K12" s="17">
        <v>0.48453958309747103</v>
      </c>
      <c r="L12" s="17">
        <v>0.58999816216560597</v>
      </c>
      <c r="M12" s="17"/>
      <c r="N12" s="17">
        <v>0.51686372609999998</v>
      </c>
      <c r="O12" s="17">
        <v>0.45893657571068303</v>
      </c>
      <c r="P12" s="17">
        <v>0.37772332716302798</v>
      </c>
      <c r="Q12" s="17">
        <v>0.35603355771357897</v>
      </c>
      <c r="R12" s="17"/>
      <c r="S12" s="17">
        <v>0.41082552975731901</v>
      </c>
      <c r="T12" s="17">
        <v>0.44690200785350698</v>
      </c>
      <c r="U12" s="17">
        <v>0.43896464404035401</v>
      </c>
      <c r="V12" s="17">
        <v>0.48704674186323399</v>
      </c>
      <c r="W12" s="17">
        <v>0.41258809783075401</v>
      </c>
      <c r="X12" s="17">
        <v>0.37889235115056902</v>
      </c>
      <c r="Y12" s="17">
        <v>0.45042243491728601</v>
      </c>
      <c r="Z12" s="17">
        <v>0.35326032465328999</v>
      </c>
      <c r="AA12" s="17">
        <v>0.41992170846128701</v>
      </c>
      <c r="AB12" s="17">
        <v>0.47327905273067999</v>
      </c>
      <c r="AC12" s="17">
        <v>0.37721403728673197</v>
      </c>
      <c r="AD12" s="17">
        <v>0.51572236551391604</v>
      </c>
      <c r="AE12" s="17"/>
      <c r="AF12" s="17">
        <v>0.45039630841107597</v>
      </c>
      <c r="AG12" s="17">
        <v>0.46916564038282099</v>
      </c>
      <c r="AH12" s="17">
        <v>0.35919451297126398</v>
      </c>
      <c r="AI12" s="17"/>
      <c r="AJ12" s="17">
        <v>0.49901545691871502</v>
      </c>
      <c r="AK12" s="17">
        <v>0.37220923261348698</v>
      </c>
      <c r="AL12" s="17">
        <v>0.467293199163407</v>
      </c>
      <c r="AM12" s="17">
        <v>0.330106225325699</v>
      </c>
      <c r="AN12" s="17">
        <v>0.34772254803811298</v>
      </c>
      <c r="AO12" s="17"/>
      <c r="AP12" s="17">
        <v>0.50681303150188595</v>
      </c>
      <c r="AQ12" s="17">
        <v>0.41228029314848202</v>
      </c>
      <c r="AR12" s="17">
        <v>0.461002863690262</v>
      </c>
    </row>
    <row r="13" spans="2:44" ht="28.7" x14ac:dyDescent="0.5">
      <c r="B13" s="18" t="s">
        <v>177</v>
      </c>
      <c r="C13" s="17">
        <v>0.42027794181058398</v>
      </c>
      <c r="D13" s="17">
        <v>0.42044729402288</v>
      </c>
      <c r="E13" s="17">
        <v>0.41878174754558001</v>
      </c>
      <c r="F13" s="17"/>
      <c r="G13" s="17">
        <v>0.38134022885869301</v>
      </c>
      <c r="H13" s="17">
        <v>0.31724208870959097</v>
      </c>
      <c r="I13" s="17">
        <v>0.41776729342879898</v>
      </c>
      <c r="J13" s="17">
        <v>0.38377145622995301</v>
      </c>
      <c r="K13" s="17">
        <v>0.45732138901622499</v>
      </c>
      <c r="L13" s="17">
        <v>0.53680010057696603</v>
      </c>
      <c r="M13" s="17"/>
      <c r="N13" s="17">
        <v>0.49587931699375098</v>
      </c>
      <c r="O13" s="17">
        <v>0.45317415234847003</v>
      </c>
      <c r="P13" s="17">
        <v>0.35263124585767103</v>
      </c>
      <c r="Q13" s="17">
        <v>0.362260135806456</v>
      </c>
      <c r="R13" s="17"/>
      <c r="S13" s="17">
        <v>0.38508925916565301</v>
      </c>
      <c r="T13" s="17">
        <v>0.41119713545251502</v>
      </c>
      <c r="U13" s="17">
        <v>0.42665236924736699</v>
      </c>
      <c r="V13" s="17">
        <v>0.45969169660787401</v>
      </c>
      <c r="W13" s="17">
        <v>0.46686168054990501</v>
      </c>
      <c r="X13" s="17">
        <v>0.352198028930577</v>
      </c>
      <c r="Y13" s="17">
        <v>0.42485589144366398</v>
      </c>
      <c r="Z13" s="17">
        <v>0.40731473749382202</v>
      </c>
      <c r="AA13" s="17">
        <v>0.45776681895217602</v>
      </c>
      <c r="AB13" s="17">
        <v>0.41589683017231699</v>
      </c>
      <c r="AC13" s="17">
        <v>0.435252659471635</v>
      </c>
      <c r="AD13" s="17">
        <v>0.43995171449319198</v>
      </c>
      <c r="AE13" s="17"/>
      <c r="AF13" s="17">
        <v>0.41929984871803699</v>
      </c>
      <c r="AG13" s="17">
        <v>0.45299210108943799</v>
      </c>
      <c r="AH13" s="17">
        <v>0.36259608893133399</v>
      </c>
      <c r="AI13" s="17"/>
      <c r="AJ13" s="17">
        <v>0.410599595739222</v>
      </c>
      <c r="AK13" s="17">
        <v>0.41267816090404102</v>
      </c>
      <c r="AL13" s="17">
        <v>0.50995416168815899</v>
      </c>
      <c r="AM13" s="17">
        <v>0.40853969397937601</v>
      </c>
      <c r="AN13" s="17">
        <v>0.40088106897128201</v>
      </c>
      <c r="AO13" s="17"/>
      <c r="AP13" s="17">
        <v>0.39342080870933699</v>
      </c>
      <c r="AQ13" s="17">
        <v>0.44122909055151399</v>
      </c>
      <c r="AR13" s="17">
        <v>0.45320384353484</v>
      </c>
    </row>
    <row r="14" spans="2:44" ht="28.7" x14ac:dyDescent="0.5">
      <c r="B14" s="18" t="s">
        <v>178</v>
      </c>
      <c r="C14" s="17">
        <v>0.37032188072912198</v>
      </c>
      <c r="D14" s="17">
        <v>0.42245812773885799</v>
      </c>
      <c r="E14" s="17">
        <v>0.31988500999515801</v>
      </c>
      <c r="F14" s="17"/>
      <c r="G14" s="17">
        <v>0.41856476030322298</v>
      </c>
      <c r="H14" s="17">
        <v>0.35165442724787299</v>
      </c>
      <c r="I14" s="17">
        <v>0.37711029831890303</v>
      </c>
      <c r="J14" s="17">
        <v>0.34546841402774597</v>
      </c>
      <c r="K14" s="17">
        <v>0.36093015602156397</v>
      </c>
      <c r="L14" s="17">
        <v>0.37442876562365202</v>
      </c>
      <c r="M14" s="17"/>
      <c r="N14" s="17">
        <v>0.43773289185486602</v>
      </c>
      <c r="O14" s="17">
        <v>0.372990210253837</v>
      </c>
      <c r="P14" s="17">
        <v>0.334069590560302</v>
      </c>
      <c r="Q14" s="17">
        <v>0.32448580298744301</v>
      </c>
      <c r="R14" s="17"/>
      <c r="S14" s="17">
        <v>0.38167470876185</v>
      </c>
      <c r="T14" s="17">
        <v>0.37759384525203799</v>
      </c>
      <c r="U14" s="17">
        <v>0.40634941493749899</v>
      </c>
      <c r="V14" s="17">
        <v>0.32765442899082298</v>
      </c>
      <c r="W14" s="17">
        <v>0.31449441482867002</v>
      </c>
      <c r="X14" s="17">
        <v>0.44281234121722401</v>
      </c>
      <c r="Y14" s="17">
        <v>0.37956540400164901</v>
      </c>
      <c r="Z14" s="17">
        <v>0.29907340853126801</v>
      </c>
      <c r="AA14" s="17">
        <v>0.36862250741719299</v>
      </c>
      <c r="AB14" s="17">
        <v>0.375403957465969</v>
      </c>
      <c r="AC14" s="17">
        <v>0.331429230030439</v>
      </c>
      <c r="AD14" s="17">
        <v>0.35643674267641701</v>
      </c>
      <c r="AE14" s="17"/>
      <c r="AF14" s="17">
        <v>0.36294912544858698</v>
      </c>
      <c r="AG14" s="17">
        <v>0.381967508656396</v>
      </c>
      <c r="AH14" s="17">
        <v>0.32335991133762298</v>
      </c>
      <c r="AI14" s="17"/>
      <c r="AJ14" s="17">
        <v>0.377136422771361</v>
      </c>
      <c r="AK14" s="17">
        <v>0.36604974060700501</v>
      </c>
      <c r="AL14" s="17">
        <v>0.40703658683265598</v>
      </c>
      <c r="AM14" s="17">
        <v>0.50795244802462003</v>
      </c>
      <c r="AN14" s="17">
        <v>0.32450968278294201</v>
      </c>
      <c r="AO14" s="17"/>
      <c r="AP14" s="17">
        <v>0.39084955177057501</v>
      </c>
      <c r="AQ14" s="17">
        <v>0.40399306234573001</v>
      </c>
      <c r="AR14" s="17">
        <v>0.431056930722378</v>
      </c>
    </row>
    <row r="15" spans="2:44" ht="43" x14ac:dyDescent="0.5">
      <c r="B15" s="18" t="s">
        <v>179</v>
      </c>
      <c r="C15" s="17">
        <v>0.354719943374396</v>
      </c>
      <c r="D15" s="17">
        <v>0.397012676845371</v>
      </c>
      <c r="E15" s="17">
        <v>0.31274361961924801</v>
      </c>
      <c r="F15" s="17"/>
      <c r="G15" s="17">
        <v>0.35910465726787</v>
      </c>
      <c r="H15" s="17">
        <v>0.330718966875583</v>
      </c>
      <c r="I15" s="17">
        <v>0.34842612911659598</v>
      </c>
      <c r="J15" s="17">
        <v>0.34118594759861198</v>
      </c>
      <c r="K15" s="17">
        <v>0.37386164391861099</v>
      </c>
      <c r="L15" s="17">
        <v>0.37458108388969502</v>
      </c>
      <c r="M15" s="17"/>
      <c r="N15" s="17">
        <v>0.45893084379750299</v>
      </c>
      <c r="O15" s="17">
        <v>0.378281123746121</v>
      </c>
      <c r="P15" s="17">
        <v>0.26154928915644299</v>
      </c>
      <c r="Q15" s="17">
        <v>0.295396159878061</v>
      </c>
      <c r="R15" s="17"/>
      <c r="S15" s="17">
        <v>0.375562238020546</v>
      </c>
      <c r="T15" s="17">
        <v>0.36848086662262702</v>
      </c>
      <c r="U15" s="17">
        <v>0.28153931062852899</v>
      </c>
      <c r="V15" s="17">
        <v>0.29682099038828103</v>
      </c>
      <c r="W15" s="17">
        <v>0.30935467483182699</v>
      </c>
      <c r="X15" s="17">
        <v>0.40229543893519099</v>
      </c>
      <c r="Y15" s="17">
        <v>0.322298811969017</v>
      </c>
      <c r="Z15" s="17">
        <v>0.32894771952889501</v>
      </c>
      <c r="AA15" s="17">
        <v>0.415885434427538</v>
      </c>
      <c r="AB15" s="17">
        <v>0.32977069185008201</v>
      </c>
      <c r="AC15" s="17">
        <v>0.40386630466533202</v>
      </c>
      <c r="AD15" s="17">
        <v>0.41971379529356501</v>
      </c>
      <c r="AE15" s="17"/>
      <c r="AF15" s="17">
        <v>0.31778056581020703</v>
      </c>
      <c r="AG15" s="17">
        <v>0.400898309670493</v>
      </c>
      <c r="AH15" s="17">
        <v>0.324684568684946</v>
      </c>
      <c r="AI15" s="17"/>
      <c r="AJ15" s="17">
        <v>0.36180113543841003</v>
      </c>
      <c r="AK15" s="17">
        <v>0.32575255218652099</v>
      </c>
      <c r="AL15" s="17">
        <v>0.44264214715637601</v>
      </c>
      <c r="AM15" s="17">
        <v>0.35058501373690698</v>
      </c>
      <c r="AN15" s="17">
        <v>0.34893162664744498</v>
      </c>
      <c r="AO15" s="17"/>
      <c r="AP15" s="17">
        <v>0.38409426969374399</v>
      </c>
      <c r="AQ15" s="17">
        <v>0.36502201154790997</v>
      </c>
      <c r="AR15" s="17">
        <v>0.39058424705010802</v>
      </c>
    </row>
    <row r="16" spans="2:44" ht="43" x14ac:dyDescent="0.5">
      <c r="B16" s="18" t="s">
        <v>180</v>
      </c>
      <c r="C16" s="17">
        <v>0.34648525751164999</v>
      </c>
      <c r="D16" s="17">
        <v>0.34433127763337101</v>
      </c>
      <c r="E16" s="17">
        <v>0.346969956729619</v>
      </c>
      <c r="F16" s="17"/>
      <c r="G16" s="17">
        <v>0.39644916808597702</v>
      </c>
      <c r="H16" s="17">
        <v>0.33730453222482198</v>
      </c>
      <c r="I16" s="17">
        <v>0.339463693061337</v>
      </c>
      <c r="J16" s="17">
        <v>0.325533112072734</v>
      </c>
      <c r="K16" s="17">
        <v>0.31035078803328098</v>
      </c>
      <c r="L16" s="17">
        <v>0.36786938775107902</v>
      </c>
      <c r="M16" s="17"/>
      <c r="N16" s="17">
        <v>0.37235450098940998</v>
      </c>
      <c r="O16" s="17">
        <v>0.37303374467185002</v>
      </c>
      <c r="P16" s="17">
        <v>0.31724361064384099</v>
      </c>
      <c r="Q16" s="17">
        <v>0.31820141341066599</v>
      </c>
      <c r="R16" s="17"/>
      <c r="S16" s="17">
        <v>0.347484489065574</v>
      </c>
      <c r="T16" s="17">
        <v>0.34902391464961502</v>
      </c>
      <c r="U16" s="17">
        <v>0.34978675832074801</v>
      </c>
      <c r="V16" s="17">
        <v>0.40446741791226998</v>
      </c>
      <c r="W16" s="17">
        <v>0.27804265157720298</v>
      </c>
      <c r="X16" s="17">
        <v>0.32878935264563602</v>
      </c>
      <c r="Y16" s="17">
        <v>0.372966506186105</v>
      </c>
      <c r="Z16" s="17">
        <v>0.28209728125251199</v>
      </c>
      <c r="AA16" s="17">
        <v>0.35994392955738103</v>
      </c>
      <c r="AB16" s="17">
        <v>0.35708244889763002</v>
      </c>
      <c r="AC16" s="17">
        <v>0.35178640640477299</v>
      </c>
      <c r="AD16" s="17">
        <v>0.28543856608669699</v>
      </c>
      <c r="AE16" s="17"/>
      <c r="AF16" s="17">
        <v>0.30763376498227701</v>
      </c>
      <c r="AG16" s="17">
        <v>0.380300828428423</v>
      </c>
      <c r="AH16" s="17">
        <v>0.32360911218167798</v>
      </c>
      <c r="AI16" s="17"/>
      <c r="AJ16" s="17">
        <v>0.33369435891601201</v>
      </c>
      <c r="AK16" s="17">
        <v>0.35983237584462102</v>
      </c>
      <c r="AL16" s="17">
        <v>0.36145452926448701</v>
      </c>
      <c r="AM16" s="17">
        <v>0.29872254501851803</v>
      </c>
      <c r="AN16" s="17">
        <v>0.33537603053234299</v>
      </c>
      <c r="AO16" s="17"/>
      <c r="AP16" s="17">
        <v>0.30400444156117201</v>
      </c>
      <c r="AQ16" s="17">
        <v>0.38356019158584398</v>
      </c>
      <c r="AR16" s="17">
        <v>0.440776241630781</v>
      </c>
    </row>
    <row r="17" spans="2:44" ht="43" x14ac:dyDescent="0.5">
      <c r="B17" s="18" t="s">
        <v>181</v>
      </c>
      <c r="C17" s="17">
        <v>0.33742744763663102</v>
      </c>
      <c r="D17" s="17">
        <v>0.33288440838774702</v>
      </c>
      <c r="E17" s="17">
        <v>0.34021137433443699</v>
      </c>
      <c r="F17" s="17"/>
      <c r="G17" s="17">
        <v>0.342715144974645</v>
      </c>
      <c r="H17" s="17">
        <v>0.32222380883656698</v>
      </c>
      <c r="I17" s="17">
        <v>0.33778299981596399</v>
      </c>
      <c r="J17" s="17">
        <v>0.33280844920798802</v>
      </c>
      <c r="K17" s="17">
        <v>0.32856434720372202</v>
      </c>
      <c r="L17" s="17">
        <v>0.35571241886441402</v>
      </c>
      <c r="M17" s="17"/>
      <c r="N17" s="17">
        <v>0.384943661201889</v>
      </c>
      <c r="O17" s="17">
        <v>0.37634336165035398</v>
      </c>
      <c r="P17" s="17">
        <v>0.283985913506</v>
      </c>
      <c r="Q17" s="17">
        <v>0.29205101546172502</v>
      </c>
      <c r="R17" s="17"/>
      <c r="S17" s="17">
        <v>0.35062072291933899</v>
      </c>
      <c r="T17" s="17">
        <v>0.32696295985999102</v>
      </c>
      <c r="U17" s="17">
        <v>0.35017552741355201</v>
      </c>
      <c r="V17" s="17">
        <v>0.39143561444754799</v>
      </c>
      <c r="W17" s="17">
        <v>0.34242303250681</v>
      </c>
      <c r="X17" s="17">
        <v>0.33726023264585497</v>
      </c>
      <c r="Y17" s="17">
        <v>0.36514311601496102</v>
      </c>
      <c r="Z17" s="17">
        <v>0.29086385966179701</v>
      </c>
      <c r="AA17" s="17">
        <v>0.35182850043563202</v>
      </c>
      <c r="AB17" s="17">
        <v>0.30031716573768502</v>
      </c>
      <c r="AC17" s="17">
        <v>0.28049115331718799</v>
      </c>
      <c r="AD17" s="17">
        <v>0.25497131933066702</v>
      </c>
      <c r="AE17" s="17"/>
      <c r="AF17" s="17">
        <v>0.30275458855119203</v>
      </c>
      <c r="AG17" s="17">
        <v>0.38224431484910998</v>
      </c>
      <c r="AH17" s="17">
        <v>0.29930796704517798</v>
      </c>
      <c r="AI17" s="17"/>
      <c r="AJ17" s="17">
        <v>0.32358829096480501</v>
      </c>
      <c r="AK17" s="17">
        <v>0.342294817250681</v>
      </c>
      <c r="AL17" s="17">
        <v>0.41864752668289101</v>
      </c>
      <c r="AM17" s="17">
        <v>0.17460122448836499</v>
      </c>
      <c r="AN17" s="17">
        <v>0.296424584093543</v>
      </c>
      <c r="AO17" s="17"/>
      <c r="AP17" s="17">
        <v>0.31005480840300897</v>
      </c>
      <c r="AQ17" s="17">
        <v>0.35301472248778099</v>
      </c>
      <c r="AR17" s="17">
        <v>0.37862271247040802</v>
      </c>
    </row>
    <row r="18" spans="2:44" ht="28.7" x14ac:dyDescent="0.5">
      <c r="B18" s="18" t="s">
        <v>182</v>
      </c>
      <c r="C18" s="17">
        <v>0.30525983732957601</v>
      </c>
      <c r="D18" s="17">
        <v>0.32655999467813901</v>
      </c>
      <c r="E18" s="17">
        <v>0.28470309708145902</v>
      </c>
      <c r="F18" s="17"/>
      <c r="G18" s="17">
        <v>0.25227080936765101</v>
      </c>
      <c r="H18" s="17">
        <v>0.29892622364590798</v>
      </c>
      <c r="I18" s="17">
        <v>0.25597061988561198</v>
      </c>
      <c r="J18" s="17">
        <v>0.28338979123515701</v>
      </c>
      <c r="K18" s="17">
        <v>0.32207034669007001</v>
      </c>
      <c r="L18" s="17">
        <v>0.39250402506174298</v>
      </c>
      <c r="M18" s="17"/>
      <c r="N18" s="17">
        <v>0.32842097886771798</v>
      </c>
      <c r="O18" s="17">
        <v>0.30418590822101899</v>
      </c>
      <c r="P18" s="17">
        <v>0.30052059037224099</v>
      </c>
      <c r="Q18" s="17">
        <v>0.28267092329346999</v>
      </c>
      <c r="R18" s="17"/>
      <c r="S18" s="17">
        <v>0.307657563918461</v>
      </c>
      <c r="T18" s="17">
        <v>0.30121264705426298</v>
      </c>
      <c r="U18" s="17">
        <v>0.30444358371136199</v>
      </c>
      <c r="V18" s="17">
        <v>0.32099657649964303</v>
      </c>
      <c r="W18" s="17">
        <v>0.28236749033355801</v>
      </c>
      <c r="X18" s="17">
        <v>0.31793814497079698</v>
      </c>
      <c r="Y18" s="17">
        <v>0.27165075015362</v>
      </c>
      <c r="Z18" s="17">
        <v>0.277149463210207</v>
      </c>
      <c r="AA18" s="17">
        <v>0.34051594454109202</v>
      </c>
      <c r="AB18" s="17">
        <v>0.29523688288886002</v>
      </c>
      <c r="AC18" s="17">
        <v>0.33265842371229098</v>
      </c>
      <c r="AD18" s="17">
        <v>0.26378382357272701</v>
      </c>
      <c r="AE18" s="17"/>
      <c r="AF18" s="17">
        <v>0.32426809889059999</v>
      </c>
      <c r="AG18" s="17">
        <v>0.32784932980407799</v>
      </c>
      <c r="AH18" s="17">
        <v>0.25421065756196798</v>
      </c>
      <c r="AI18" s="17"/>
      <c r="AJ18" s="17">
        <v>0.33107575437605702</v>
      </c>
      <c r="AK18" s="17">
        <v>0.30122509712087497</v>
      </c>
      <c r="AL18" s="17">
        <v>0.37753104170956803</v>
      </c>
      <c r="AM18" s="17">
        <v>0.373485258540936</v>
      </c>
      <c r="AN18" s="17">
        <v>0.232726233685285</v>
      </c>
      <c r="AO18" s="17"/>
      <c r="AP18" s="17">
        <v>0.32067137518803901</v>
      </c>
      <c r="AQ18" s="17">
        <v>0.31845469170464102</v>
      </c>
      <c r="AR18" s="17">
        <v>0.36556998104529798</v>
      </c>
    </row>
    <row r="19" spans="2:44" ht="43" x14ac:dyDescent="0.5">
      <c r="B19" s="18" t="s">
        <v>183</v>
      </c>
      <c r="C19" s="17">
        <v>0.28009593912345099</v>
      </c>
      <c r="D19" s="17">
        <v>0.26669929543931198</v>
      </c>
      <c r="E19" s="17">
        <v>0.29225085057498601</v>
      </c>
      <c r="F19" s="17"/>
      <c r="G19" s="17">
        <v>0.28585271143464303</v>
      </c>
      <c r="H19" s="17">
        <v>0.27280316781493402</v>
      </c>
      <c r="I19" s="17">
        <v>0.26022345781579298</v>
      </c>
      <c r="J19" s="17">
        <v>0.26500677900247899</v>
      </c>
      <c r="K19" s="17">
        <v>0.28247085139293199</v>
      </c>
      <c r="L19" s="17">
        <v>0.30914193894911901</v>
      </c>
      <c r="M19" s="17"/>
      <c r="N19" s="17">
        <v>0.28054975624755701</v>
      </c>
      <c r="O19" s="17">
        <v>0.25615908941708498</v>
      </c>
      <c r="P19" s="17">
        <v>0.27923161924926199</v>
      </c>
      <c r="Q19" s="17">
        <v>0.30804646749539499</v>
      </c>
      <c r="R19" s="17"/>
      <c r="S19" s="17">
        <v>0.285312555282415</v>
      </c>
      <c r="T19" s="17">
        <v>0.24554459535061299</v>
      </c>
      <c r="U19" s="17">
        <v>0.26945213552464498</v>
      </c>
      <c r="V19" s="17">
        <v>0.30465082337355298</v>
      </c>
      <c r="W19" s="17">
        <v>0.25974524200850801</v>
      </c>
      <c r="X19" s="17">
        <v>0.27001604124040202</v>
      </c>
      <c r="Y19" s="17">
        <v>0.32067595509122299</v>
      </c>
      <c r="Z19" s="17">
        <v>0.22899648445842199</v>
      </c>
      <c r="AA19" s="17">
        <v>0.31058713963189599</v>
      </c>
      <c r="AB19" s="17">
        <v>0.29926079328152599</v>
      </c>
      <c r="AC19" s="17">
        <v>0.25894813962957203</v>
      </c>
      <c r="AD19" s="17">
        <v>0.263283059568309</v>
      </c>
      <c r="AE19" s="17"/>
      <c r="AF19" s="17">
        <v>0.26210448613409998</v>
      </c>
      <c r="AG19" s="17">
        <v>0.298981759385547</v>
      </c>
      <c r="AH19" s="17">
        <v>0.27154174539575798</v>
      </c>
      <c r="AI19" s="17"/>
      <c r="AJ19" s="17">
        <v>0.27004345548638597</v>
      </c>
      <c r="AK19" s="17">
        <v>0.30600962707169299</v>
      </c>
      <c r="AL19" s="17">
        <v>0.32020526513717701</v>
      </c>
      <c r="AM19" s="17">
        <v>0.20319991773128501</v>
      </c>
      <c r="AN19" s="17">
        <v>0.258876033686537</v>
      </c>
      <c r="AO19" s="17"/>
      <c r="AP19" s="17">
        <v>0.28855954454673999</v>
      </c>
      <c r="AQ19" s="17">
        <v>0.31510010843160902</v>
      </c>
      <c r="AR19" s="17">
        <v>0.276487250045793</v>
      </c>
    </row>
    <row r="20" spans="2:44" ht="28.7" x14ac:dyDescent="0.5">
      <c r="B20" s="18" t="s">
        <v>184</v>
      </c>
      <c r="C20" s="17">
        <v>0.16646421121023999</v>
      </c>
      <c r="D20" s="17">
        <v>0.18637445534130501</v>
      </c>
      <c r="E20" s="17">
        <v>0.14672099998822599</v>
      </c>
      <c r="F20" s="17"/>
      <c r="G20" s="17">
        <v>0.18542844992127799</v>
      </c>
      <c r="H20" s="17">
        <v>0.160898348325407</v>
      </c>
      <c r="I20" s="17">
        <v>0.16547066860632001</v>
      </c>
      <c r="J20" s="17">
        <v>0.17032130682597599</v>
      </c>
      <c r="K20" s="17">
        <v>0.152427546890093</v>
      </c>
      <c r="L20" s="17">
        <v>0.16547627995612199</v>
      </c>
      <c r="M20" s="17"/>
      <c r="N20" s="17">
        <v>0.16557243866416699</v>
      </c>
      <c r="O20" s="17">
        <v>0.178408227664237</v>
      </c>
      <c r="P20" s="17">
        <v>0.1789825805659</v>
      </c>
      <c r="Q20" s="17">
        <v>0.14566618835893499</v>
      </c>
      <c r="R20" s="17"/>
      <c r="S20" s="17">
        <v>0.16915858097379499</v>
      </c>
      <c r="T20" s="17">
        <v>0.13912852550832799</v>
      </c>
      <c r="U20" s="17">
        <v>0.116769381844347</v>
      </c>
      <c r="V20" s="17">
        <v>0.20750919652493899</v>
      </c>
      <c r="W20" s="17">
        <v>0.14112035922970101</v>
      </c>
      <c r="X20" s="17">
        <v>0.177497432339175</v>
      </c>
      <c r="Y20" s="17">
        <v>0.223125829072676</v>
      </c>
      <c r="Z20" s="17">
        <v>0.24366303252070701</v>
      </c>
      <c r="AA20" s="17">
        <v>0.20844212732333101</v>
      </c>
      <c r="AB20" s="17">
        <v>0.13999771813964099</v>
      </c>
      <c r="AC20" s="17">
        <v>0.11089898392857001</v>
      </c>
      <c r="AD20" s="17">
        <v>7.2143811396426893E-2</v>
      </c>
      <c r="AE20" s="17"/>
      <c r="AF20" s="17">
        <v>0.17893234605959399</v>
      </c>
      <c r="AG20" s="17">
        <v>0.15991424651765501</v>
      </c>
      <c r="AH20" s="17">
        <v>0.13313109067430701</v>
      </c>
      <c r="AI20" s="17"/>
      <c r="AJ20" s="17">
        <v>0.179014817314264</v>
      </c>
      <c r="AK20" s="17">
        <v>0.17542473263061001</v>
      </c>
      <c r="AL20" s="17">
        <v>0.115545654423116</v>
      </c>
      <c r="AM20" s="17">
        <v>0.20302661237959399</v>
      </c>
      <c r="AN20" s="17">
        <v>0.14321778788753001</v>
      </c>
      <c r="AO20" s="17"/>
      <c r="AP20" s="17">
        <v>0.18561326459491201</v>
      </c>
      <c r="AQ20" s="17">
        <v>0.18542156884028699</v>
      </c>
      <c r="AR20" s="17">
        <v>0.132397188537727</v>
      </c>
    </row>
    <row r="21" spans="2:44" ht="28.7" x14ac:dyDescent="0.5">
      <c r="B21" s="18" t="s">
        <v>185</v>
      </c>
      <c r="C21" s="17">
        <v>0.15458146819667401</v>
      </c>
      <c r="D21" s="17">
        <v>0.16453868039622399</v>
      </c>
      <c r="E21" s="17">
        <v>0.14451852016483399</v>
      </c>
      <c r="F21" s="17"/>
      <c r="G21" s="17">
        <v>0.144066996548117</v>
      </c>
      <c r="H21" s="17">
        <v>0.136602766970987</v>
      </c>
      <c r="I21" s="17">
        <v>0.16359224122270399</v>
      </c>
      <c r="J21" s="17">
        <v>0.154118686630346</v>
      </c>
      <c r="K21" s="17">
        <v>0.16451501294643001</v>
      </c>
      <c r="L21" s="17">
        <v>0.162507947473748</v>
      </c>
      <c r="M21" s="17"/>
      <c r="N21" s="17">
        <v>0.155507619717764</v>
      </c>
      <c r="O21" s="17">
        <v>0.15409047188646999</v>
      </c>
      <c r="P21" s="17">
        <v>0.17319890635197399</v>
      </c>
      <c r="Q21" s="17">
        <v>0.13927841882518599</v>
      </c>
      <c r="R21" s="17"/>
      <c r="S21" s="17">
        <v>0.17348904402218901</v>
      </c>
      <c r="T21" s="17">
        <v>0.14075251625603299</v>
      </c>
      <c r="U21" s="17">
        <v>0.137118384214508</v>
      </c>
      <c r="V21" s="17">
        <v>0.19534847136675701</v>
      </c>
      <c r="W21" s="17">
        <v>9.4199665143373496E-2</v>
      </c>
      <c r="X21" s="17">
        <v>0.15375792656075599</v>
      </c>
      <c r="Y21" s="17">
        <v>0.14339960387377801</v>
      </c>
      <c r="Z21" s="17">
        <v>0.17059162878503201</v>
      </c>
      <c r="AA21" s="17">
        <v>0.18238545657545199</v>
      </c>
      <c r="AB21" s="17">
        <v>0.15058930103986101</v>
      </c>
      <c r="AC21" s="17">
        <v>0.128217240963752</v>
      </c>
      <c r="AD21" s="17">
        <v>0.15682027557313999</v>
      </c>
      <c r="AE21" s="17"/>
      <c r="AF21" s="17">
        <v>0.17012353909014299</v>
      </c>
      <c r="AG21" s="17">
        <v>0.15149019635536901</v>
      </c>
      <c r="AH21" s="17">
        <v>0.13477107245061601</v>
      </c>
      <c r="AI21" s="17"/>
      <c r="AJ21" s="17">
        <v>0.16530091780870701</v>
      </c>
      <c r="AK21" s="17">
        <v>0.16499147872582001</v>
      </c>
      <c r="AL21" s="17">
        <v>0.16784171454163799</v>
      </c>
      <c r="AM21" s="17">
        <v>0.20646636267712901</v>
      </c>
      <c r="AN21" s="17">
        <v>0.12606996770244</v>
      </c>
      <c r="AO21" s="17"/>
      <c r="AP21" s="17">
        <v>0.15658439522039799</v>
      </c>
      <c r="AQ21" s="17">
        <v>0.17517886245018399</v>
      </c>
      <c r="AR21" s="17">
        <v>0.20495854592944901</v>
      </c>
    </row>
    <row r="22" spans="2:44" ht="28.7" x14ac:dyDescent="0.5">
      <c r="B22" s="18" t="s">
        <v>186</v>
      </c>
      <c r="C22" s="17">
        <v>0.121737312590744</v>
      </c>
      <c r="D22" s="17">
        <v>0.13354619388043801</v>
      </c>
      <c r="E22" s="17">
        <v>0.109735842897156</v>
      </c>
      <c r="F22" s="17"/>
      <c r="G22" s="17">
        <v>0.121078139686498</v>
      </c>
      <c r="H22" s="17">
        <v>0.12500284168870299</v>
      </c>
      <c r="I22" s="17">
        <v>0.14480255103154199</v>
      </c>
      <c r="J22" s="17">
        <v>0.12200002594691001</v>
      </c>
      <c r="K22" s="17">
        <v>0.127226695327843</v>
      </c>
      <c r="L22" s="17">
        <v>9.6764613232510399E-2</v>
      </c>
      <c r="M22" s="17"/>
      <c r="N22" s="17">
        <v>0.127763512955471</v>
      </c>
      <c r="O22" s="17">
        <v>0.127533588820614</v>
      </c>
      <c r="P22" s="17">
        <v>0.115870008117522</v>
      </c>
      <c r="Q22" s="17">
        <v>0.115582605910137</v>
      </c>
      <c r="R22" s="17"/>
      <c r="S22" s="17">
        <v>0.14343878364388499</v>
      </c>
      <c r="T22" s="17">
        <v>9.9762134680223602E-2</v>
      </c>
      <c r="U22" s="17">
        <v>0.12744905591011299</v>
      </c>
      <c r="V22" s="17">
        <v>0.120417013131855</v>
      </c>
      <c r="W22" s="17">
        <v>8.1915149385998004E-2</v>
      </c>
      <c r="X22" s="17">
        <v>0.116225105760057</v>
      </c>
      <c r="Y22" s="17">
        <v>0.134558301763084</v>
      </c>
      <c r="Z22" s="17">
        <v>0.15813737673231301</v>
      </c>
      <c r="AA22" s="17">
        <v>0.16939206718477501</v>
      </c>
      <c r="AB22" s="17">
        <v>0.10860090841945901</v>
      </c>
      <c r="AC22" s="17">
        <v>9.2900056063856998E-2</v>
      </c>
      <c r="AD22" s="17">
        <v>4.3826755484277197E-2</v>
      </c>
      <c r="AE22" s="17"/>
      <c r="AF22" s="17">
        <v>0.107781754544995</v>
      </c>
      <c r="AG22" s="17">
        <v>0.136367904824964</v>
      </c>
      <c r="AH22" s="17">
        <v>9.9516204090977195E-2</v>
      </c>
      <c r="AI22" s="17"/>
      <c r="AJ22" s="17">
        <v>0.106051300873638</v>
      </c>
      <c r="AK22" s="17">
        <v>0.134345982832662</v>
      </c>
      <c r="AL22" s="17">
        <v>0.167934343613029</v>
      </c>
      <c r="AM22" s="17">
        <v>9.5664044489375197E-2</v>
      </c>
      <c r="AN22" s="17">
        <v>0.109543033992745</v>
      </c>
      <c r="AO22" s="17"/>
      <c r="AP22" s="17">
        <v>0.11244089276826499</v>
      </c>
      <c r="AQ22" s="17">
        <v>0.147552775584917</v>
      </c>
      <c r="AR22" s="17">
        <v>0.15011873278183499</v>
      </c>
    </row>
    <row r="23" spans="2:44" x14ac:dyDescent="0.5">
      <c r="B23" s="18" t="s">
        <v>87</v>
      </c>
      <c r="C23" s="17">
        <v>8.00493415763497E-2</v>
      </c>
      <c r="D23" s="17">
        <v>6.2622837177534099E-2</v>
      </c>
      <c r="E23" s="17">
        <v>9.6449281348165897E-2</v>
      </c>
      <c r="F23" s="17"/>
      <c r="G23" s="17">
        <v>6.6069876879624304E-2</v>
      </c>
      <c r="H23" s="17">
        <v>5.69446994224709E-2</v>
      </c>
      <c r="I23" s="17">
        <v>8.9151195719599396E-2</v>
      </c>
      <c r="J23" s="17">
        <v>9.6897310797182404E-2</v>
      </c>
      <c r="K23" s="17">
        <v>8.5328108058500093E-2</v>
      </c>
      <c r="L23" s="17">
        <v>8.3373027871305697E-2</v>
      </c>
      <c r="M23" s="17"/>
      <c r="N23" s="17">
        <v>4.3363318485759098E-2</v>
      </c>
      <c r="O23" s="17">
        <v>7.3328954335042801E-2</v>
      </c>
      <c r="P23" s="17">
        <v>8.4807244126107101E-2</v>
      </c>
      <c r="Q23" s="17">
        <v>0.123191158937725</v>
      </c>
      <c r="R23" s="17"/>
      <c r="S23" s="17">
        <v>6.0278563723797501E-2</v>
      </c>
      <c r="T23" s="17">
        <v>7.4348210019499594E-2</v>
      </c>
      <c r="U23" s="17">
        <v>0.100864338878763</v>
      </c>
      <c r="V23" s="17">
        <v>5.9624764519020698E-2</v>
      </c>
      <c r="W23" s="17">
        <v>6.9560215597122402E-2</v>
      </c>
      <c r="X23" s="17">
        <v>9.91096603045237E-2</v>
      </c>
      <c r="Y23" s="17">
        <v>0.105177897898312</v>
      </c>
      <c r="Z23" s="17">
        <v>0.107974756206558</v>
      </c>
      <c r="AA23" s="17">
        <v>6.9921086348650505E-2</v>
      </c>
      <c r="AB23" s="17">
        <v>8.3390099387274805E-2</v>
      </c>
      <c r="AC23" s="17">
        <v>7.9719034697165306E-2</v>
      </c>
      <c r="AD23" s="17">
        <v>9.3714175101875699E-2</v>
      </c>
      <c r="AE23" s="17"/>
      <c r="AF23" s="17">
        <v>7.7305597578683605E-2</v>
      </c>
      <c r="AG23" s="17">
        <v>6.2864547352068798E-2</v>
      </c>
      <c r="AH23" s="17">
        <v>0.10720512826487601</v>
      </c>
      <c r="AI23" s="17"/>
      <c r="AJ23" s="17">
        <v>6.7982421260807904E-2</v>
      </c>
      <c r="AK23" s="17">
        <v>7.9077438729994107E-2</v>
      </c>
      <c r="AL23" s="17">
        <v>4.1442043367240999E-2</v>
      </c>
      <c r="AM23" s="17">
        <v>6.8608888776895402E-2</v>
      </c>
      <c r="AN23" s="17">
        <v>0.123560655774919</v>
      </c>
      <c r="AO23" s="17"/>
      <c r="AP23" s="17">
        <v>5.5230159641847097E-2</v>
      </c>
      <c r="AQ23" s="17">
        <v>5.83505832306975E-2</v>
      </c>
      <c r="AR23" s="17">
        <v>5.8148522271034501E-2</v>
      </c>
    </row>
    <row r="24" spans="2:44" ht="43" x14ac:dyDescent="0.5">
      <c r="B24" s="18" t="s">
        <v>187</v>
      </c>
      <c r="C24" s="19">
        <v>1.9268171722286401E-2</v>
      </c>
      <c r="D24" s="19">
        <v>2.4164140559773901E-2</v>
      </c>
      <c r="E24" s="19">
        <v>1.45590681847673E-2</v>
      </c>
      <c r="F24" s="19"/>
      <c r="G24" s="19">
        <v>3.1359476196599402E-3</v>
      </c>
      <c r="H24" s="19">
        <v>1.3965870562542599E-2</v>
      </c>
      <c r="I24" s="19">
        <v>2.1971360723331598E-2</v>
      </c>
      <c r="J24" s="19">
        <v>2.43129347348209E-2</v>
      </c>
      <c r="K24" s="19">
        <v>1.3228687939621901E-2</v>
      </c>
      <c r="L24" s="19">
        <v>3.2067231815428601E-2</v>
      </c>
      <c r="M24" s="19"/>
      <c r="N24" s="19">
        <v>1.15564016715926E-2</v>
      </c>
      <c r="O24" s="19">
        <v>1.6144323984934501E-2</v>
      </c>
      <c r="P24" s="19">
        <v>3.0273349609646501E-2</v>
      </c>
      <c r="Q24" s="19">
        <v>2.1351385918718099E-2</v>
      </c>
      <c r="R24" s="19"/>
      <c r="S24" s="19">
        <v>1.3367121838724599E-2</v>
      </c>
      <c r="T24" s="19">
        <v>2.5437848481705199E-2</v>
      </c>
      <c r="U24" s="19">
        <v>0</v>
      </c>
      <c r="V24" s="19">
        <v>3.5019141309327699E-2</v>
      </c>
      <c r="W24" s="19">
        <v>6.7424061321189697E-3</v>
      </c>
      <c r="X24" s="19">
        <v>1.02294693975812E-2</v>
      </c>
      <c r="Y24" s="19">
        <v>1.1571536800694501E-2</v>
      </c>
      <c r="Z24" s="19">
        <v>3.7526737178489603E-2</v>
      </c>
      <c r="AA24" s="19">
        <v>1.88145148194638E-2</v>
      </c>
      <c r="AB24" s="19">
        <v>1.6657988288989199E-2</v>
      </c>
      <c r="AC24" s="19">
        <v>2.5115184564172399E-2</v>
      </c>
      <c r="AD24" s="19">
        <v>7.7096258142017995E-2</v>
      </c>
      <c r="AE24" s="19"/>
      <c r="AF24" s="19">
        <v>2.1249999104452501E-2</v>
      </c>
      <c r="AG24" s="19">
        <v>1.6718348752697801E-2</v>
      </c>
      <c r="AH24" s="19">
        <v>3.3299830377167002E-2</v>
      </c>
      <c r="AI24" s="19"/>
      <c r="AJ24" s="19">
        <v>1.2457206807036899E-2</v>
      </c>
      <c r="AK24" s="19">
        <v>7.1888212953813597E-3</v>
      </c>
      <c r="AL24" s="19">
        <v>1.86609305404867E-2</v>
      </c>
      <c r="AM24" s="19">
        <v>5.3657560967312501E-2</v>
      </c>
      <c r="AN24" s="19">
        <v>4.3367008845781603E-2</v>
      </c>
      <c r="AO24" s="19"/>
      <c r="AP24" s="19">
        <v>4.7607438492447704E-3</v>
      </c>
      <c r="AQ24" s="19">
        <v>1.0639425399846201E-2</v>
      </c>
      <c r="AR24" s="19">
        <v>2.1263507454329599E-2</v>
      </c>
    </row>
    <row r="25" spans="2:44" x14ac:dyDescent="0.5">
      <c r="B25" s="16"/>
    </row>
    <row r="26" spans="2:44" x14ac:dyDescent="0.5">
      <c r="B26" t="s">
        <v>76</v>
      </c>
    </row>
    <row r="27" spans="2:44" x14ac:dyDescent="0.5">
      <c r="B27" t="s">
        <v>77</v>
      </c>
    </row>
    <row r="29" spans="2:44" x14ac:dyDescent="0.5">
      <c r="B29" s="8" t="str">
        <f>HYPERLINK("#'Contents'!A1", "Return to Contents")</f>
        <v>Return to Contents</v>
      </c>
    </row>
  </sheetData>
  <mergeCells count="8">
    <mergeCell ref="AJ5:AN5"/>
    <mergeCell ref="AP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2:AR18"/>
  <sheetViews>
    <sheetView showGridLines="0" workbookViewId="0">
      <pane xSplit="2" topLeftCell="C1" activePane="topRight" state="frozen"/>
      <selection pane="topRight"/>
    </sheetView>
  </sheetViews>
  <sheetFormatPr defaultColWidth="10.8203125" defaultRowHeight="14.35" x14ac:dyDescent="0.5"/>
  <cols>
    <col min="2" max="2" width="25.703125" customWidth="1"/>
    <col min="3" max="5" width="10.703125" customWidth="1"/>
    <col min="6" max="6" width="2.17578125" customWidth="1"/>
    <col min="7" max="12" width="10.703125" customWidth="1"/>
    <col min="13" max="13" width="2.17578125" customWidth="1"/>
    <col min="14" max="17" width="10.703125" customWidth="1"/>
    <col min="18" max="18" width="2.17578125" customWidth="1"/>
    <col min="19" max="30" width="10.703125" customWidth="1"/>
    <col min="31" max="31" width="2.17578125" customWidth="1"/>
    <col min="32" max="34" width="10.703125" customWidth="1"/>
    <col min="35" max="35" width="2.17578125" customWidth="1"/>
    <col min="36" max="40" width="10.703125" customWidth="1"/>
    <col min="41" max="41" width="2.17578125" customWidth="1"/>
    <col min="42" max="44" width="10.703125" customWidth="1"/>
    <col min="45" max="45" width="2.17578125" customWidth="1"/>
  </cols>
  <sheetData>
    <row r="2" spans="2:44" ht="40" customHeight="1" x14ac:dyDescent="0.5">
      <c r="D2" s="30" t="s">
        <v>193</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row>
    <row r="5" spans="2:44" ht="30" customHeight="1" x14ac:dyDescent="0.5">
      <c r="B5" s="15"/>
      <c r="C5" s="15"/>
      <c r="D5" s="29" t="s">
        <v>50</v>
      </c>
      <c r="E5" s="29"/>
      <c r="F5" s="15"/>
      <c r="G5" s="29" t="s">
        <v>51</v>
      </c>
      <c r="H5" s="29"/>
      <c r="I5" s="29"/>
      <c r="J5" s="29"/>
      <c r="K5" s="29"/>
      <c r="L5" s="29"/>
      <c r="M5" s="15"/>
      <c r="N5" s="29" t="s">
        <v>52</v>
      </c>
      <c r="O5" s="29"/>
      <c r="P5" s="29"/>
      <c r="Q5" s="29"/>
      <c r="R5" s="15"/>
      <c r="S5" s="29" t="s">
        <v>53</v>
      </c>
      <c r="T5" s="29"/>
      <c r="U5" s="29"/>
      <c r="V5" s="29"/>
      <c r="W5" s="29"/>
      <c r="X5" s="29"/>
      <c r="Y5" s="29"/>
      <c r="Z5" s="29"/>
      <c r="AA5" s="29"/>
      <c r="AB5" s="29"/>
      <c r="AC5" s="29"/>
      <c r="AD5" s="29"/>
      <c r="AE5" s="15"/>
      <c r="AF5" s="29" t="s">
        <v>54</v>
      </c>
      <c r="AG5" s="29"/>
      <c r="AH5" s="29"/>
      <c r="AI5" s="15"/>
      <c r="AJ5" s="29" t="s">
        <v>55</v>
      </c>
      <c r="AK5" s="29"/>
      <c r="AL5" s="29"/>
      <c r="AM5" s="29"/>
      <c r="AN5" s="29"/>
      <c r="AO5" s="15"/>
      <c r="AP5" s="29" t="s">
        <v>56</v>
      </c>
      <c r="AQ5" s="29"/>
      <c r="AR5" s="29"/>
    </row>
    <row r="6" spans="2:44" ht="43" x14ac:dyDescent="0.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row>
    <row r="7" spans="2:44" ht="30" customHeight="1" x14ac:dyDescent="0.5">
      <c r="B7" s="10" t="s">
        <v>18</v>
      </c>
      <c r="C7" s="10">
        <v>1006</v>
      </c>
      <c r="D7" s="10">
        <v>489</v>
      </c>
      <c r="E7" s="10">
        <v>513</v>
      </c>
      <c r="F7" s="10"/>
      <c r="G7" s="10">
        <v>144</v>
      </c>
      <c r="H7" s="10">
        <v>132</v>
      </c>
      <c r="I7" s="10">
        <v>170</v>
      </c>
      <c r="J7" s="10">
        <v>173</v>
      </c>
      <c r="K7" s="10">
        <v>153</v>
      </c>
      <c r="L7" s="10">
        <v>234</v>
      </c>
      <c r="M7" s="10"/>
      <c r="N7" s="10">
        <v>252</v>
      </c>
      <c r="O7" s="10">
        <v>272</v>
      </c>
      <c r="P7" s="10">
        <v>225</v>
      </c>
      <c r="Q7" s="10">
        <v>255</v>
      </c>
      <c r="R7" s="10"/>
      <c r="S7" s="10">
        <v>140</v>
      </c>
      <c r="T7" s="10">
        <v>138</v>
      </c>
      <c r="U7" s="10">
        <v>83</v>
      </c>
      <c r="V7" s="10">
        <v>94</v>
      </c>
      <c r="W7" s="10">
        <v>70</v>
      </c>
      <c r="X7" s="10">
        <v>92</v>
      </c>
      <c r="Y7" s="10">
        <v>80</v>
      </c>
      <c r="Z7" s="10">
        <v>43</v>
      </c>
      <c r="AA7" s="10">
        <v>118</v>
      </c>
      <c r="AB7" s="10">
        <v>77</v>
      </c>
      <c r="AC7" s="10">
        <v>48</v>
      </c>
      <c r="AD7" s="10">
        <v>23</v>
      </c>
      <c r="AE7" s="10"/>
      <c r="AF7" s="10">
        <v>361</v>
      </c>
      <c r="AG7" s="10">
        <v>395</v>
      </c>
      <c r="AH7" s="10">
        <v>153</v>
      </c>
      <c r="AI7" s="10"/>
      <c r="AJ7" s="10">
        <v>358</v>
      </c>
      <c r="AK7" s="10">
        <v>269</v>
      </c>
      <c r="AL7" s="10">
        <v>66</v>
      </c>
      <c r="AM7" s="10">
        <v>22</v>
      </c>
      <c r="AN7" s="10">
        <v>146</v>
      </c>
      <c r="AO7" s="10"/>
      <c r="AP7" s="10">
        <v>187</v>
      </c>
      <c r="AQ7" s="10">
        <v>361</v>
      </c>
      <c r="AR7" s="10">
        <v>70</v>
      </c>
    </row>
    <row r="8" spans="2:44" ht="30" customHeight="1" x14ac:dyDescent="0.5">
      <c r="B8" s="11" t="s">
        <v>19</v>
      </c>
      <c r="C8" s="11">
        <v>1007</v>
      </c>
      <c r="D8" s="11">
        <v>497</v>
      </c>
      <c r="E8" s="11">
        <v>506</v>
      </c>
      <c r="F8" s="11"/>
      <c r="G8" s="11">
        <v>138</v>
      </c>
      <c r="H8" s="11">
        <v>155</v>
      </c>
      <c r="I8" s="11">
        <v>177</v>
      </c>
      <c r="J8" s="11">
        <v>179</v>
      </c>
      <c r="K8" s="11">
        <v>143</v>
      </c>
      <c r="L8" s="11">
        <v>215</v>
      </c>
      <c r="M8" s="11"/>
      <c r="N8" s="11">
        <v>250</v>
      </c>
      <c r="O8" s="11">
        <v>259</v>
      </c>
      <c r="P8" s="11">
        <v>240</v>
      </c>
      <c r="Q8" s="11">
        <v>256</v>
      </c>
      <c r="R8" s="11"/>
      <c r="S8" s="11">
        <v>136</v>
      </c>
      <c r="T8" s="11">
        <v>135</v>
      </c>
      <c r="U8" s="11">
        <v>84</v>
      </c>
      <c r="V8" s="11">
        <v>93</v>
      </c>
      <c r="W8" s="11">
        <v>68</v>
      </c>
      <c r="X8" s="11">
        <v>87</v>
      </c>
      <c r="Y8" s="11">
        <v>81</v>
      </c>
      <c r="Z8" s="11">
        <v>42</v>
      </c>
      <c r="AA8" s="11">
        <v>114</v>
      </c>
      <c r="AB8" s="11">
        <v>97</v>
      </c>
      <c r="AC8" s="11">
        <v>45</v>
      </c>
      <c r="AD8" s="11">
        <v>26</v>
      </c>
      <c r="AE8" s="11"/>
      <c r="AF8" s="11">
        <v>355</v>
      </c>
      <c r="AG8" s="11">
        <v>401</v>
      </c>
      <c r="AH8" s="11">
        <v>157</v>
      </c>
      <c r="AI8" s="11"/>
      <c r="AJ8" s="11">
        <v>350</v>
      </c>
      <c r="AK8" s="11">
        <v>273</v>
      </c>
      <c r="AL8" s="11">
        <v>63</v>
      </c>
      <c r="AM8" s="11">
        <v>21</v>
      </c>
      <c r="AN8" s="11">
        <v>147</v>
      </c>
      <c r="AO8" s="11"/>
      <c r="AP8" s="11">
        <v>184</v>
      </c>
      <c r="AQ8" s="11">
        <v>364</v>
      </c>
      <c r="AR8" s="11">
        <v>68</v>
      </c>
    </row>
    <row r="9" spans="2:44" ht="43" x14ac:dyDescent="0.5">
      <c r="B9" s="18" t="s">
        <v>189</v>
      </c>
      <c r="C9" s="17">
        <v>0.17496922823330399</v>
      </c>
      <c r="D9" s="17">
        <v>0.19520558857476999</v>
      </c>
      <c r="E9" s="17">
        <v>0.15430728098579</v>
      </c>
      <c r="F9" s="17"/>
      <c r="G9" s="17">
        <v>0.18381419074307501</v>
      </c>
      <c r="H9" s="17">
        <v>0.229950858492805</v>
      </c>
      <c r="I9" s="17">
        <v>0.17432023855171599</v>
      </c>
      <c r="J9" s="17">
        <v>0.144002112867678</v>
      </c>
      <c r="K9" s="17">
        <v>0.13797278623321199</v>
      </c>
      <c r="L9" s="17">
        <v>0.180534522605894</v>
      </c>
      <c r="M9" s="17"/>
      <c r="N9" s="17">
        <v>0.22310399565880401</v>
      </c>
      <c r="O9" s="17">
        <v>0.17521362220074599</v>
      </c>
      <c r="P9" s="17">
        <v>0.14048280295665699</v>
      </c>
      <c r="Q9" s="17">
        <v>0.15759020577022401</v>
      </c>
      <c r="R9" s="17"/>
      <c r="S9" s="17">
        <v>0.22366296667427299</v>
      </c>
      <c r="T9" s="17">
        <v>0.14255121931388801</v>
      </c>
      <c r="U9" s="17">
        <v>0.173243384273221</v>
      </c>
      <c r="V9" s="17">
        <v>0.139578773609488</v>
      </c>
      <c r="W9" s="17">
        <v>0.24154945095467201</v>
      </c>
      <c r="X9" s="17">
        <v>0.19734466559059699</v>
      </c>
      <c r="Y9" s="17">
        <v>0.18635709013802401</v>
      </c>
      <c r="Z9" s="17">
        <v>0.20120473598698299</v>
      </c>
      <c r="AA9" s="17">
        <v>0.151554537498995</v>
      </c>
      <c r="AB9" s="17">
        <v>0.18194396195524901</v>
      </c>
      <c r="AC9" s="17">
        <v>0.16011040447284899</v>
      </c>
      <c r="AD9" s="17">
        <v>0</v>
      </c>
      <c r="AE9" s="17"/>
      <c r="AF9" s="17">
        <v>0.134775830197677</v>
      </c>
      <c r="AG9" s="17">
        <v>0.19691131560369399</v>
      </c>
      <c r="AH9" s="17">
        <v>0.21719168627525401</v>
      </c>
      <c r="AI9" s="17"/>
      <c r="AJ9" s="17">
        <v>0.15374097960167299</v>
      </c>
      <c r="AK9" s="17">
        <v>0.208138467797534</v>
      </c>
      <c r="AL9" s="17">
        <v>0.19861621150211001</v>
      </c>
      <c r="AM9" s="17">
        <v>0.22128251071691199</v>
      </c>
      <c r="AN9" s="17">
        <v>0.187780373665488</v>
      </c>
      <c r="AO9" s="17"/>
      <c r="AP9" s="17">
        <v>0.180739246376141</v>
      </c>
      <c r="AQ9" s="17">
        <v>0.19670194375279601</v>
      </c>
      <c r="AR9" s="17">
        <v>0.18668374698430701</v>
      </c>
    </row>
    <row r="10" spans="2:44" ht="28.7" x14ac:dyDescent="0.5">
      <c r="B10" s="18" t="s">
        <v>190</v>
      </c>
      <c r="C10" s="17">
        <v>0.48900681873366603</v>
      </c>
      <c r="D10" s="17">
        <v>0.49698813180605</v>
      </c>
      <c r="E10" s="17">
        <v>0.48125723938181397</v>
      </c>
      <c r="F10" s="17"/>
      <c r="G10" s="17">
        <v>0.46780160227774698</v>
      </c>
      <c r="H10" s="17">
        <v>0.458551833609671</v>
      </c>
      <c r="I10" s="17">
        <v>0.545706246080369</v>
      </c>
      <c r="J10" s="17">
        <v>0.476489655070572</v>
      </c>
      <c r="K10" s="17">
        <v>0.50453476391944996</v>
      </c>
      <c r="L10" s="17">
        <v>0.47803554992498298</v>
      </c>
      <c r="M10" s="17"/>
      <c r="N10" s="17">
        <v>0.47678048017000202</v>
      </c>
      <c r="O10" s="17">
        <v>0.48819300622398498</v>
      </c>
      <c r="P10" s="17">
        <v>0.50289592411715001</v>
      </c>
      <c r="Q10" s="17">
        <v>0.488816592326695</v>
      </c>
      <c r="R10" s="17"/>
      <c r="S10" s="17">
        <v>0.43150297559238698</v>
      </c>
      <c r="T10" s="17">
        <v>0.49346893152315302</v>
      </c>
      <c r="U10" s="17">
        <v>0.526284518802135</v>
      </c>
      <c r="V10" s="17">
        <v>0.52565133428777699</v>
      </c>
      <c r="W10" s="17">
        <v>0.45855748765267101</v>
      </c>
      <c r="X10" s="17">
        <v>0.47310464955887599</v>
      </c>
      <c r="Y10" s="17">
        <v>0.45168508745607899</v>
      </c>
      <c r="Z10" s="17">
        <v>0.54719911093699902</v>
      </c>
      <c r="AA10" s="17">
        <v>0.527657353904048</v>
      </c>
      <c r="AB10" s="17">
        <v>0.50101569034847204</v>
      </c>
      <c r="AC10" s="17">
        <v>0.353270670578543</v>
      </c>
      <c r="AD10" s="17">
        <v>0.69103613267807096</v>
      </c>
      <c r="AE10" s="17"/>
      <c r="AF10" s="17">
        <v>0.49527973679668302</v>
      </c>
      <c r="AG10" s="17">
        <v>0.50839681453664198</v>
      </c>
      <c r="AH10" s="17">
        <v>0.43773374910769602</v>
      </c>
      <c r="AI10" s="17"/>
      <c r="AJ10" s="17">
        <v>0.51069131366235998</v>
      </c>
      <c r="AK10" s="17">
        <v>0.50371912169097499</v>
      </c>
      <c r="AL10" s="17">
        <v>0.471784052199679</v>
      </c>
      <c r="AM10" s="17">
        <v>0.46326470202292802</v>
      </c>
      <c r="AN10" s="17">
        <v>0.429069446258728</v>
      </c>
      <c r="AO10" s="17"/>
      <c r="AP10" s="17">
        <v>0.55202482423160004</v>
      </c>
      <c r="AQ10" s="17">
        <v>0.51664743982386796</v>
      </c>
      <c r="AR10" s="17">
        <v>0.45201006151450401</v>
      </c>
    </row>
    <row r="11" spans="2:44" ht="28.7" x14ac:dyDescent="0.5">
      <c r="B11" s="18" t="s">
        <v>191</v>
      </c>
      <c r="C11" s="17">
        <v>0.15962876291880099</v>
      </c>
      <c r="D11" s="17">
        <v>0.14692218117890099</v>
      </c>
      <c r="E11" s="17">
        <v>0.17144717899644801</v>
      </c>
      <c r="F11" s="17"/>
      <c r="G11" s="17">
        <v>0.189152492688132</v>
      </c>
      <c r="H11" s="17">
        <v>0.14207168908829099</v>
      </c>
      <c r="I11" s="17">
        <v>0.12866006060221499</v>
      </c>
      <c r="J11" s="17">
        <v>0.189000446594874</v>
      </c>
      <c r="K11" s="17">
        <v>0.182502477943114</v>
      </c>
      <c r="L11" s="17">
        <v>0.13910805737081</v>
      </c>
      <c r="M11" s="17"/>
      <c r="N11" s="17">
        <v>0.16204870644703301</v>
      </c>
      <c r="O11" s="17">
        <v>0.15262349266224101</v>
      </c>
      <c r="P11" s="17">
        <v>0.169420269333039</v>
      </c>
      <c r="Q11" s="17">
        <v>0.156353168669043</v>
      </c>
      <c r="R11" s="17"/>
      <c r="S11" s="17">
        <v>0.16542274884767599</v>
      </c>
      <c r="T11" s="17">
        <v>0.201842296473382</v>
      </c>
      <c r="U11" s="17">
        <v>0.118876686317593</v>
      </c>
      <c r="V11" s="17">
        <v>0.160206608346837</v>
      </c>
      <c r="W11" s="17">
        <v>0.127395191614813</v>
      </c>
      <c r="X11" s="17">
        <v>0.14311049490407299</v>
      </c>
      <c r="Y11" s="17">
        <v>0.188416765009877</v>
      </c>
      <c r="Z11" s="17">
        <v>7.1258279309259001E-2</v>
      </c>
      <c r="AA11" s="17">
        <v>0.13315266862591099</v>
      </c>
      <c r="AB11" s="17">
        <v>0.187524108499356</v>
      </c>
      <c r="AC11" s="17">
        <v>0.27687661185985102</v>
      </c>
      <c r="AD11" s="17">
        <v>3.9260804547699799E-2</v>
      </c>
      <c r="AE11" s="17"/>
      <c r="AF11" s="17">
        <v>0.18183538340278901</v>
      </c>
      <c r="AG11" s="17">
        <v>0.162828819186806</v>
      </c>
      <c r="AH11" s="17">
        <v>0.11709820072237</v>
      </c>
      <c r="AI11" s="17"/>
      <c r="AJ11" s="17">
        <v>0.17475793182084701</v>
      </c>
      <c r="AK11" s="17">
        <v>0.14059086312990701</v>
      </c>
      <c r="AL11" s="17">
        <v>0.196297880268574</v>
      </c>
      <c r="AM11" s="17">
        <v>9.8455453563111597E-2</v>
      </c>
      <c r="AN11" s="17">
        <v>0.124250264716163</v>
      </c>
      <c r="AO11" s="17"/>
      <c r="AP11" s="17">
        <v>0.13702926963530401</v>
      </c>
      <c r="AQ11" s="17">
        <v>0.149185256870455</v>
      </c>
      <c r="AR11" s="17">
        <v>0.16632195930568799</v>
      </c>
    </row>
    <row r="12" spans="2:44" ht="28.7" x14ac:dyDescent="0.5">
      <c r="B12" s="18" t="s">
        <v>192</v>
      </c>
      <c r="C12" s="17">
        <v>6.1591303514577499E-2</v>
      </c>
      <c r="D12" s="17">
        <v>7.1913818916472805E-2</v>
      </c>
      <c r="E12" s="17">
        <v>5.1956643256607399E-2</v>
      </c>
      <c r="F12" s="17"/>
      <c r="G12" s="17">
        <v>3.30890834863291E-2</v>
      </c>
      <c r="H12" s="17">
        <v>6.8309828745976894E-2</v>
      </c>
      <c r="I12" s="17">
        <v>5.76969173673786E-2</v>
      </c>
      <c r="J12" s="17">
        <v>4.7963434346818101E-2</v>
      </c>
      <c r="K12" s="17">
        <v>7.2989451912101003E-2</v>
      </c>
      <c r="L12" s="17">
        <v>8.2138368127464806E-2</v>
      </c>
      <c r="M12" s="17"/>
      <c r="N12" s="17">
        <v>5.42879511498797E-2</v>
      </c>
      <c r="O12" s="17">
        <v>6.6430154597323807E-2</v>
      </c>
      <c r="P12" s="17">
        <v>7.7275597702034002E-2</v>
      </c>
      <c r="Q12" s="17">
        <v>4.9589308931234602E-2</v>
      </c>
      <c r="R12" s="17"/>
      <c r="S12" s="17">
        <v>6.6435630161984199E-2</v>
      </c>
      <c r="T12" s="17">
        <v>6.08518799419525E-2</v>
      </c>
      <c r="U12" s="17">
        <v>1.0570717221175301E-2</v>
      </c>
      <c r="V12" s="17">
        <v>7.9091124372844004E-2</v>
      </c>
      <c r="W12" s="17">
        <v>4.4768080432437497E-2</v>
      </c>
      <c r="X12" s="17">
        <v>7.6072733873857698E-2</v>
      </c>
      <c r="Y12" s="17">
        <v>6.6284711348078396E-2</v>
      </c>
      <c r="Z12" s="17">
        <v>4.6004151199075902E-2</v>
      </c>
      <c r="AA12" s="17">
        <v>8.6419857999451399E-2</v>
      </c>
      <c r="AB12" s="17">
        <v>2.6346567258065098E-2</v>
      </c>
      <c r="AC12" s="17">
        <v>0.109547841770221</v>
      </c>
      <c r="AD12" s="17">
        <v>8.5645748656312901E-2</v>
      </c>
      <c r="AE12" s="17"/>
      <c r="AF12" s="17">
        <v>7.1540053134079698E-2</v>
      </c>
      <c r="AG12" s="17">
        <v>5.8711549191034003E-2</v>
      </c>
      <c r="AH12" s="17">
        <v>5.3239651110853402E-2</v>
      </c>
      <c r="AI12" s="17"/>
      <c r="AJ12" s="17">
        <v>7.4105531283330098E-2</v>
      </c>
      <c r="AK12" s="17">
        <v>4.6873197606092203E-2</v>
      </c>
      <c r="AL12" s="17">
        <v>5.6310833291201901E-2</v>
      </c>
      <c r="AM12" s="17">
        <v>4.0093633993699501E-2</v>
      </c>
      <c r="AN12" s="17">
        <v>6.8525994416765601E-2</v>
      </c>
      <c r="AO12" s="17"/>
      <c r="AP12" s="17">
        <v>7.9414413372909706E-2</v>
      </c>
      <c r="AQ12" s="17">
        <v>4.5817473240796498E-2</v>
      </c>
      <c r="AR12" s="17">
        <v>8.7268950113942895E-2</v>
      </c>
    </row>
    <row r="13" spans="2:44" x14ac:dyDescent="0.5">
      <c r="B13" s="18" t="s">
        <v>87</v>
      </c>
      <c r="C13" s="19">
        <v>0.114803886599653</v>
      </c>
      <c r="D13" s="19">
        <v>8.89702795238064E-2</v>
      </c>
      <c r="E13" s="19">
        <v>0.14103165737934101</v>
      </c>
      <c r="F13" s="19"/>
      <c r="G13" s="19">
        <v>0.12614263080471799</v>
      </c>
      <c r="H13" s="19">
        <v>0.10111579006325599</v>
      </c>
      <c r="I13" s="19">
        <v>9.3616537398321001E-2</v>
      </c>
      <c r="J13" s="19">
        <v>0.14254435112005701</v>
      </c>
      <c r="K13" s="19">
        <v>0.10200051999212401</v>
      </c>
      <c r="L13" s="19">
        <v>0.120183501970849</v>
      </c>
      <c r="M13" s="19"/>
      <c r="N13" s="19">
        <v>8.3778866574281699E-2</v>
      </c>
      <c r="O13" s="19">
        <v>0.117539724315705</v>
      </c>
      <c r="P13" s="19">
        <v>0.10992540589112</v>
      </c>
      <c r="Q13" s="19">
        <v>0.14765072430280299</v>
      </c>
      <c r="R13" s="19"/>
      <c r="S13" s="19">
        <v>0.11297567872368</v>
      </c>
      <c r="T13" s="19">
        <v>0.101285672747624</v>
      </c>
      <c r="U13" s="19">
        <v>0.171024693385875</v>
      </c>
      <c r="V13" s="19">
        <v>9.5472159383054006E-2</v>
      </c>
      <c r="W13" s="19">
        <v>0.12772978934540599</v>
      </c>
      <c r="X13" s="19">
        <v>0.110367456072596</v>
      </c>
      <c r="Y13" s="19">
        <v>0.107256346047941</v>
      </c>
      <c r="Z13" s="19">
        <v>0.134333722567683</v>
      </c>
      <c r="AA13" s="19">
        <v>0.101215581971594</v>
      </c>
      <c r="AB13" s="19">
        <v>0.103169671938858</v>
      </c>
      <c r="AC13" s="19">
        <v>0.100194471318536</v>
      </c>
      <c r="AD13" s="19">
        <v>0.18405731411791601</v>
      </c>
      <c r="AE13" s="19"/>
      <c r="AF13" s="19">
        <v>0.116568996468773</v>
      </c>
      <c r="AG13" s="19">
        <v>7.3151501481823797E-2</v>
      </c>
      <c r="AH13" s="19">
        <v>0.17473671278382599</v>
      </c>
      <c r="AI13" s="19"/>
      <c r="AJ13" s="19">
        <v>8.6704243631789996E-2</v>
      </c>
      <c r="AK13" s="19">
        <v>0.100678349775492</v>
      </c>
      <c r="AL13" s="19">
        <v>7.69910227384345E-2</v>
      </c>
      <c r="AM13" s="19">
        <v>0.17690369970334999</v>
      </c>
      <c r="AN13" s="19">
        <v>0.19037392094285399</v>
      </c>
      <c r="AO13" s="19"/>
      <c r="AP13" s="19">
        <v>5.0792246384045399E-2</v>
      </c>
      <c r="AQ13" s="19">
        <v>9.1647886312084995E-2</v>
      </c>
      <c r="AR13" s="19">
        <v>0.10771528208155801</v>
      </c>
    </row>
    <row r="14" spans="2:44" x14ac:dyDescent="0.5">
      <c r="B14" s="16" t="s">
        <v>194</v>
      </c>
    </row>
    <row r="15" spans="2:44" x14ac:dyDescent="0.5">
      <c r="B15" t="s">
        <v>76</v>
      </c>
    </row>
    <row r="16" spans="2:44" x14ac:dyDescent="0.5">
      <c r="B16" t="s">
        <v>77</v>
      </c>
    </row>
    <row r="18" spans="2:2" x14ac:dyDescent="0.5">
      <c r="B18" s="8" t="str">
        <f>HYPERLINK("#'Contents'!A1", "Return to Contents")</f>
        <v>Return to Contents</v>
      </c>
    </row>
  </sheetData>
  <mergeCells count="8">
    <mergeCell ref="AJ5:AN5"/>
    <mergeCell ref="AP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2:AR18"/>
  <sheetViews>
    <sheetView showGridLines="0" workbookViewId="0">
      <pane xSplit="2" topLeftCell="C1" activePane="topRight" state="frozen"/>
      <selection pane="topRight"/>
    </sheetView>
  </sheetViews>
  <sheetFormatPr defaultColWidth="10.8203125" defaultRowHeight="14.35" x14ac:dyDescent="0.5"/>
  <cols>
    <col min="2" max="2" width="25.703125" customWidth="1"/>
    <col min="3" max="5" width="10.703125" customWidth="1"/>
    <col min="6" max="6" width="2.17578125" customWidth="1"/>
    <col min="7" max="12" width="10.703125" customWidth="1"/>
    <col min="13" max="13" width="2.17578125" customWidth="1"/>
    <col min="14" max="17" width="10.703125" customWidth="1"/>
    <col min="18" max="18" width="2.17578125" customWidth="1"/>
    <col min="19" max="30" width="10.703125" customWidth="1"/>
    <col min="31" max="31" width="2.17578125" customWidth="1"/>
    <col min="32" max="34" width="10.703125" customWidth="1"/>
    <col min="35" max="35" width="2.17578125" customWidth="1"/>
    <col min="36" max="40" width="10.703125" customWidth="1"/>
    <col min="41" max="41" width="2.17578125" customWidth="1"/>
    <col min="42" max="44" width="10.703125" customWidth="1"/>
    <col min="45" max="45" width="2.17578125" customWidth="1"/>
  </cols>
  <sheetData>
    <row r="2" spans="2:44" ht="40" customHeight="1" x14ac:dyDescent="0.5">
      <c r="D2" s="30" t="s">
        <v>195</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row>
    <row r="5" spans="2:44" ht="30" customHeight="1" x14ac:dyDescent="0.5">
      <c r="B5" s="15"/>
      <c r="C5" s="15"/>
      <c r="D5" s="29" t="s">
        <v>50</v>
      </c>
      <c r="E5" s="29"/>
      <c r="F5" s="15"/>
      <c r="G5" s="29" t="s">
        <v>51</v>
      </c>
      <c r="H5" s="29"/>
      <c r="I5" s="29"/>
      <c r="J5" s="29"/>
      <c r="K5" s="29"/>
      <c r="L5" s="29"/>
      <c r="M5" s="15"/>
      <c r="N5" s="29" t="s">
        <v>52</v>
      </c>
      <c r="O5" s="29"/>
      <c r="P5" s="29"/>
      <c r="Q5" s="29"/>
      <c r="R5" s="15"/>
      <c r="S5" s="29" t="s">
        <v>53</v>
      </c>
      <c r="T5" s="29"/>
      <c r="U5" s="29"/>
      <c r="V5" s="29"/>
      <c r="W5" s="29"/>
      <c r="X5" s="29"/>
      <c r="Y5" s="29"/>
      <c r="Z5" s="29"/>
      <c r="AA5" s="29"/>
      <c r="AB5" s="29"/>
      <c r="AC5" s="29"/>
      <c r="AD5" s="29"/>
      <c r="AE5" s="15"/>
      <c r="AF5" s="29" t="s">
        <v>54</v>
      </c>
      <c r="AG5" s="29"/>
      <c r="AH5" s="29"/>
      <c r="AI5" s="15"/>
      <c r="AJ5" s="29" t="s">
        <v>55</v>
      </c>
      <c r="AK5" s="29"/>
      <c r="AL5" s="29"/>
      <c r="AM5" s="29"/>
      <c r="AN5" s="29"/>
      <c r="AO5" s="15"/>
      <c r="AP5" s="29" t="s">
        <v>56</v>
      </c>
      <c r="AQ5" s="29"/>
      <c r="AR5" s="29"/>
    </row>
    <row r="6" spans="2:44" ht="43" x14ac:dyDescent="0.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row>
    <row r="7" spans="2:44" ht="30" customHeight="1" x14ac:dyDescent="0.5">
      <c r="B7" s="10" t="s">
        <v>18</v>
      </c>
      <c r="C7" s="10">
        <v>1007</v>
      </c>
      <c r="D7" s="10">
        <v>486</v>
      </c>
      <c r="E7" s="10">
        <v>521</v>
      </c>
      <c r="F7" s="10"/>
      <c r="G7" s="10">
        <v>149</v>
      </c>
      <c r="H7" s="10">
        <v>161</v>
      </c>
      <c r="I7" s="10">
        <v>161</v>
      </c>
      <c r="J7" s="10">
        <v>158</v>
      </c>
      <c r="K7" s="10">
        <v>153</v>
      </c>
      <c r="L7" s="10">
        <v>225</v>
      </c>
      <c r="M7" s="10"/>
      <c r="N7" s="10">
        <v>293</v>
      </c>
      <c r="O7" s="10">
        <v>278</v>
      </c>
      <c r="P7" s="10">
        <v>190</v>
      </c>
      <c r="Q7" s="10">
        <v>243</v>
      </c>
      <c r="R7" s="10"/>
      <c r="S7" s="10">
        <v>148</v>
      </c>
      <c r="T7" s="10">
        <v>130</v>
      </c>
      <c r="U7" s="10">
        <v>79</v>
      </c>
      <c r="V7" s="10">
        <v>91</v>
      </c>
      <c r="W7" s="10">
        <v>73</v>
      </c>
      <c r="X7" s="10">
        <v>101</v>
      </c>
      <c r="Y7" s="10">
        <v>81</v>
      </c>
      <c r="Z7" s="10">
        <v>40</v>
      </c>
      <c r="AA7" s="10">
        <v>109</v>
      </c>
      <c r="AB7" s="10">
        <v>67</v>
      </c>
      <c r="AC7" s="10">
        <v>59</v>
      </c>
      <c r="AD7" s="10">
        <v>29</v>
      </c>
      <c r="AE7" s="10"/>
      <c r="AF7" s="10">
        <v>369</v>
      </c>
      <c r="AG7" s="10">
        <v>390</v>
      </c>
      <c r="AH7" s="10">
        <v>146</v>
      </c>
      <c r="AI7" s="10"/>
      <c r="AJ7" s="10">
        <v>335</v>
      </c>
      <c r="AK7" s="10">
        <v>270</v>
      </c>
      <c r="AL7" s="10">
        <v>77</v>
      </c>
      <c r="AM7" s="10">
        <v>17</v>
      </c>
      <c r="AN7" s="10">
        <v>148</v>
      </c>
      <c r="AO7" s="10"/>
      <c r="AP7" s="10">
        <v>203</v>
      </c>
      <c r="AQ7" s="10">
        <v>371</v>
      </c>
      <c r="AR7" s="10">
        <v>63</v>
      </c>
    </row>
    <row r="8" spans="2:44" ht="30" customHeight="1" x14ac:dyDescent="0.5">
      <c r="B8" s="11" t="s">
        <v>19</v>
      </c>
      <c r="C8" s="11">
        <v>1006</v>
      </c>
      <c r="D8" s="11">
        <v>497</v>
      </c>
      <c r="E8" s="11">
        <v>509</v>
      </c>
      <c r="F8" s="11"/>
      <c r="G8" s="11">
        <v>142</v>
      </c>
      <c r="H8" s="11">
        <v>186</v>
      </c>
      <c r="I8" s="11">
        <v>166</v>
      </c>
      <c r="J8" s="11">
        <v>164</v>
      </c>
      <c r="K8" s="11">
        <v>142</v>
      </c>
      <c r="L8" s="11">
        <v>206</v>
      </c>
      <c r="M8" s="11"/>
      <c r="N8" s="11">
        <v>291</v>
      </c>
      <c r="O8" s="11">
        <v>265</v>
      </c>
      <c r="P8" s="11">
        <v>201</v>
      </c>
      <c r="Q8" s="11">
        <v>246</v>
      </c>
      <c r="R8" s="11"/>
      <c r="S8" s="11">
        <v>146</v>
      </c>
      <c r="T8" s="11">
        <v>126</v>
      </c>
      <c r="U8" s="11">
        <v>77</v>
      </c>
      <c r="V8" s="11">
        <v>89</v>
      </c>
      <c r="W8" s="11">
        <v>74</v>
      </c>
      <c r="X8" s="11">
        <v>94</v>
      </c>
      <c r="Y8" s="11">
        <v>80</v>
      </c>
      <c r="Z8" s="11">
        <v>38</v>
      </c>
      <c r="AA8" s="11">
        <v>107</v>
      </c>
      <c r="AB8" s="11">
        <v>84</v>
      </c>
      <c r="AC8" s="11">
        <v>56</v>
      </c>
      <c r="AD8" s="11">
        <v>34</v>
      </c>
      <c r="AE8" s="11"/>
      <c r="AF8" s="11">
        <v>361</v>
      </c>
      <c r="AG8" s="11">
        <v>396</v>
      </c>
      <c r="AH8" s="11">
        <v>150</v>
      </c>
      <c r="AI8" s="11"/>
      <c r="AJ8" s="11">
        <v>325</v>
      </c>
      <c r="AK8" s="11">
        <v>271</v>
      </c>
      <c r="AL8" s="11">
        <v>75</v>
      </c>
      <c r="AM8" s="11">
        <v>16</v>
      </c>
      <c r="AN8" s="11">
        <v>151</v>
      </c>
      <c r="AO8" s="11"/>
      <c r="AP8" s="11">
        <v>199</v>
      </c>
      <c r="AQ8" s="11">
        <v>372</v>
      </c>
      <c r="AR8" s="11">
        <v>62</v>
      </c>
    </row>
    <row r="9" spans="2:44" ht="43" x14ac:dyDescent="0.5">
      <c r="B9" s="18" t="s">
        <v>189</v>
      </c>
      <c r="C9" s="17">
        <v>0.21850034038207</v>
      </c>
      <c r="D9" s="17">
        <v>0.244241463910809</v>
      </c>
      <c r="E9" s="17">
        <v>0.19333446691804701</v>
      </c>
      <c r="F9" s="17"/>
      <c r="G9" s="17">
        <v>0.24513067982911199</v>
      </c>
      <c r="H9" s="17">
        <v>0.21229975564575501</v>
      </c>
      <c r="I9" s="17">
        <v>0.225438517712063</v>
      </c>
      <c r="J9" s="17">
        <v>0.22274843546662201</v>
      </c>
      <c r="K9" s="17">
        <v>0.20299977459767499</v>
      </c>
      <c r="L9" s="17">
        <v>0.20750084588742601</v>
      </c>
      <c r="M9" s="17"/>
      <c r="N9" s="17">
        <v>0.25420718961407002</v>
      </c>
      <c r="O9" s="17">
        <v>0.27087122245694301</v>
      </c>
      <c r="P9" s="17">
        <v>0.13164052315743099</v>
      </c>
      <c r="Q9" s="17">
        <v>0.18961094774024201</v>
      </c>
      <c r="R9" s="17"/>
      <c r="S9" s="17">
        <v>0.32535224919519601</v>
      </c>
      <c r="T9" s="17">
        <v>0.159230440517167</v>
      </c>
      <c r="U9" s="17">
        <v>0.14704405646598701</v>
      </c>
      <c r="V9" s="17">
        <v>0.153225143031821</v>
      </c>
      <c r="W9" s="17">
        <v>0.21236235275440399</v>
      </c>
      <c r="X9" s="17">
        <v>0.22260194210218701</v>
      </c>
      <c r="Y9" s="17">
        <v>0.20548418390647</v>
      </c>
      <c r="Z9" s="17">
        <v>0.12632682759083599</v>
      </c>
      <c r="AA9" s="17">
        <v>0.23325413366372699</v>
      </c>
      <c r="AB9" s="17">
        <v>0.20833894055403401</v>
      </c>
      <c r="AC9" s="17">
        <v>0.35776188865648501</v>
      </c>
      <c r="AD9" s="17">
        <v>0.19962171167755299</v>
      </c>
      <c r="AE9" s="17"/>
      <c r="AF9" s="17">
        <v>0.200335848888476</v>
      </c>
      <c r="AG9" s="17">
        <v>0.23354469904401201</v>
      </c>
      <c r="AH9" s="17">
        <v>0.23703527728607501</v>
      </c>
      <c r="AI9" s="17"/>
      <c r="AJ9" s="17">
        <v>0.22363591014147799</v>
      </c>
      <c r="AK9" s="17">
        <v>0.21353690126816499</v>
      </c>
      <c r="AL9" s="17">
        <v>0.20455668780193401</v>
      </c>
      <c r="AM9" s="17">
        <v>0.18774131006356701</v>
      </c>
      <c r="AN9" s="17">
        <v>0.21718951564435199</v>
      </c>
      <c r="AO9" s="17"/>
      <c r="AP9" s="17">
        <v>0.22770327640493199</v>
      </c>
      <c r="AQ9" s="17">
        <v>0.25052136593873398</v>
      </c>
      <c r="AR9" s="17">
        <v>0.18237570539833201</v>
      </c>
    </row>
    <row r="10" spans="2:44" ht="28.7" x14ac:dyDescent="0.5">
      <c r="B10" s="18" t="s">
        <v>190</v>
      </c>
      <c r="C10" s="17">
        <v>0.525457230682702</v>
      </c>
      <c r="D10" s="17">
        <v>0.53193160259108296</v>
      </c>
      <c r="E10" s="17">
        <v>0.51912754487767399</v>
      </c>
      <c r="F10" s="17"/>
      <c r="G10" s="17">
        <v>0.47443029174253099</v>
      </c>
      <c r="H10" s="17">
        <v>0.59532703917293694</v>
      </c>
      <c r="I10" s="17">
        <v>0.47674143593996898</v>
      </c>
      <c r="J10" s="17">
        <v>0.51430231501038803</v>
      </c>
      <c r="K10" s="17">
        <v>0.52267202094232201</v>
      </c>
      <c r="L10" s="17">
        <v>0.54742280635625795</v>
      </c>
      <c r="M10" s="17"/>
      <c r="N10" s="17">
        <v>0.56219382236635995</v>
      </c>
      <c r="O10" s="17">
        <v>0.508166227337572</v>
      </c>
      <c r="P10" s="17">
        <v>0.53534629668546296</v>
      </c>
      <c r="Q10" s="17">
        <v>0.49455381818350602</v>
      </c>
      <c r="R10" s="17"/>
      <c r="S10" s="17">
        <v>0.44903564217553199</v>
      </c>
      <c r="T10" s="17">
        <v>0.56639940076553597</v>
      </c>
      <c r="U10" s="17">
        <v>0.65818215197788599</v>
      </c>
      <c r="V10" s="17">
        <v>0.548625168244672</v>
      </c>
      <c r="W10" s="17">
        <v>0.62890852594309399</v>
      </c>
      <c r="X10" s="17">
        <v>0.51261847162034402</v>
      </c>
      <c r="Y10" s="17">
        <v>0.487841635598732</v>
      </c>
      <c r="Z10" s="17">
        <v>0.59937151853080795</v>
      </c>
      <c r="AA10" s="17">
        <v>0.52629799011073997</v>
      </c>
      <c r="AB10" s="17">
        <v>0.47454074124769702</v>
      </c>
      <c r="AC10" s="17">
        <v>0.40976703080402199</v>
      </c>
      <c r="AD10" s="17">
        <v>0.468298987699656</v>
      </c>
      <c r="AE10" s="17"/>
      <c r="AF10" s="17">
        <v>0.54348679737667505</v>
      </c>
      <c r="AG10" s="17">
        <v>0.54320404981205095</v>
      </c>
      <c r="AH10" s="17">
        <v>0.461303034120227</v>
      </c>
      <c r="AI10" s="17"/>
      <c r="AJ10" s="17">
        <v>0.55511914809040397</v>
      </c>
      <c r="AK10" s="17">
        <v>0.54397038865882996</v>
      </c>
      <c r="AL10" s="17">
        <v>0.65776469988404196</v>
      </c>
      <c r="AM10" s="17">
        <v>0.34749956085664502</v>
      </c>
      <c r="AN10" s="17">
        <v>0.43208598739277398</v>
      </c>
      <c r="AO10" s="17"/>
      <c r="AP10" s="17">
        <v>0.56181345784713799</v>
      </c>
      <c r="AQ10" s="17">
        <v>0.54885116363244602</v>
      </c>
      <c r="AR10" s="17">
        <v>0.64685236592304596</v>
      </c>
    </row>
    <row r="11" spans="2:44" ht="28.7" x14ac:dyDescent="0.5">
      <c r="B11" s="18" t="s">
        <v>191</v>
      </c>
      <c r="C11" s="17">
        <v>0.124871802793765</v>
      </c>
      <c r="D11" s="17">
        <v>0.12790137639129001</v>
      </c>
      <c r="E11" s="17">
        <v>0.12190993262830301</v>
      </c>
      <c r="F11" s="17"/>
      <c r="G11" s="17">
        <v>0.13977149121072899</v>
      </c>
      <c r="H11" s="17">
        <v>0.105451744007604</v>
      </c>
      <c r="I11" s="17">
        <v>0.16571035103609899</v>
      </c>
      <c r="J11" s="17">
        <v>0.12126501501819401</v>
      </c>
      <c r="K11" s="17">
        <v>0.11421114909835001</v>
      </c>
      <c r="L11" s="17">
        <v>0.10947316167723201</v>
      </c>
      <c r="M11" s="17"/>
      <c r="N11" s="17">
        <v>0.110658472203655</v>
      </c>
      <c r="O11" s="17">
        <v>0.121302589636578</v>
      </c>
      <c r="P11" s="17">
        <v>0.16695997148229699</v>
      </c>
      <c r="Q11" s="17">
        <v>0.112712894753487</v>
      </c>
      <c r="R11" s="17"/>
      <c r="S11" s="17">
        <v>0.14696151598218599</v>
      </c>
      <c r="T11" s="17">
        <v>0.16132314690959701</v>
      </c>
      <c r="U11" s="17">
        <v>0.111229220251823</v>
      </c>
      <c r="V11" s="17">
        <v>0.127573111182123</v>
      </c>
      <c r="W11" s="17">
        <v>0.114580924491272</v>
      </c>
      <c r="X11" s="17">
        <v>0.133201760129359</v>
      </c>
      <c r="Y11" s="17">
        <v>8.9750625835197495E-2</v>
      </c>
      <c r="Z11" s="17">
        <v>0.17464110552057599</v>
      </c>
      <c r="AA11" s="17">
        <v>0.113387448231691</v>
      </c>
      <c r="AB11" s="17">
        <v>8.0200861290120398E-2</v>
      </c>
      <c r="AC11" s="17">
        <v>6.3145624903768696E-2</v>
      </c>
      <c r="AD11" s="17">
        <v>0.19307000284756201</v>
      </c>
      <c r="AE11" s="17"/>
      <c r="AF11" s="17">
        <v>0.125445116336108</v>
      </c>
      <c r="AG11" s="17">
        <v>0.13978761232663001</v>
      </c>
      <c r="AH11" s="17">
        <v>8.3778887072349303E-2</v>
      </c>
      <c r="AI11" s="17"/>
      <c r="AJ11" s="17">
        <v>0.12662460213340601</v>
      </c>
      <c r="AK11" s="17">
        <v>0.14950126753121401</v>
      </c>
      <c r="AL11" s="17">
        <v>3.6837872754669397E-2</v>
      </c>
      <c r="AM11" s="17">
        <v>0.122879243900565</v>
      </c>
      <c r="AN11" s="17">
        <v>0.121116538489246</v>
      </c>
      <c r="AO11" s="17"/>
      <c r="AP11" s="17">
        <v>0.119471679796985</v>
      </c>
      <c r="AQ11" s="17">
        <v>0.11253231970741399</v>
      </c>
      <c r="AR11" s="17">
        <v>6.18898151593682E-2</v>
      </c>
    </row>
    <row r="12" spans="2:44" ht="28.7" x14ac:dyDescent="0.5">
      <c r="B12" s="18" t="s">
        <v>192</v>
      </c>
      <c r="C12" s="17">
        <v>2.2176645589847301E-2</v>
      </c>
      <c r="D12" s="17">
        <v>2.9725529095762201E-2</v>
      </c>
      <c r="E12" s="17">
        <v>1.4796460848011599E-2</v>
      </c>
      <c r="F12" s="17"/>
      <c r="G12" s="17">
        <v>6.3900068213693798E-3</v>
      </c>
      <c r="H12" s="17">
        <v>9.5979444221758695E-3</v>
      </c>
      <c r="I12" s="17">
        <v>2.87675430815299E-2</v>
      </c>
      <c r="J12" s="17">
        <v>1.2041221781246799E-2</v>
      </c>
      <c r="K12" s="17">
        <v>2.0803490992473701E-2</v>
      </c>
      <c r="L12" s="17">
        <v>4.8040674187409503E-2</v>
      </c>
      <c r="M12" s="17"/>
      <c r="N12" s="17">
        <v>1.2301261641876801E-2</v>
      </c>
      <c r="O12" s="17">
        <v>2.1243384167672699E-2</v>
      </c>
      <c r="P12" s="17">
        <v>3.1199388740459199E-2</v>
      </c>
      <c r="Q12" s="17">
        <v>2.7794143559143399E-2</v>
      </c>
      <c r="R12" s="17"/>
      <c r="S12" s="17">
        <v>1.3396801500807701E-2</v>
      </c>
      <c r="T12" s="17">
        <v>2.8451899868947601E-2</v>
      </c>
      <c r="U12" s="17">
        <v>0</v>
      </c>
      <c r="V12" s="17">
        <v>3.0143400601947899E-2</v>
      </c>
      <c r="W12" s="17">
        <v>0</v>
      </c>
      <c r="X12" s="17">
        <v>1.7837804366474801E-2</v>
      </c>
      <c r="Y12" s="17">
        <v>3.4073936673020201E-2</v>
      </c>
      <c r="Z12" s="17">
        <v>2.7442044847064001E-2</v>
      </c>
      <c r="AA12" s="17">
        <v>0</v>
      </c>
      <c r="AB12" s="17">
        <v>6.4521404032558002E-2</v>
      </c>
      <c r="AC12" s="17">
        <v>3.4071471531893903E-2</v>
      </c>
      <c r="AD12" s="17">
        <v>3.7748795759190802E-2</v>
      </c>
      <c r="AE12" s="17"/>
      <c r="AF12" s="17">
        <v>3.3794379764315097E-2</v>
      </c>
      <c r="AG12" s="17">
        <v>9.2799457570639701E-3</v>
      </c>
      <c r="AH12" s="17">
        <v>4.2813325334702799E-2</v>
      </c>
      <c r="AI12" s="17"/>
      <c r="AJ12" s="17">
        <v>2.7975883764581901E-2</v>
      </c>
      <c r="AK12" s="17">
        <v>3.6502411881613401E-3</v>
      </c>
      <c r="AL12" s="17">
        <v>1.1287870285806099E-2</v>
      </c>
      <c r="AM12" s="17">
        <v>0.118368892904175</v>
      </c>
      <c r="AN12" s="17">
        <v>5.4480966575855001E-2</v>
      </c>
      <c r="AO12" s="17"/>
      <c r="AP12" s="17">
        <v>2.29835142071333E-2</v>
      </c>
      <c r="AQ12" s="17">
        <v>2.6618675434763699E-3</v>
      </c>
      <c r="AR12" s="17">
        <v>3.29693223146304E-2</v>
      </c>
    </row>
    <row r="13" spans="2:44" x14ac:dyDescent="0.5">
      <c r="B13" s="18" t="s">
        <v>87</v>
      </c>
      <c r="C13" s="19">
        <v>0.10899398055161499</v>
      </c>
      <c r="D13" s="19">
        <v>6.6200028011056095E-2</v>
      </c>
      <c r="E13" s="19">
        <v>0.15083159472796401</v>
      </c>
      <c r="F13" s="19"/>
      <c r="G13" s="19">
        <v>0.134277530396258</v>
      </c>
      <c r="H13" s="19">
        <v>7.7323516751528806E-2</v>
      </c>
      <c r="I13" s="19">
        <v>0.10334215223033801</v>
      </c>
      <c r="J13" s="19">
        <v>0.129643012723549</v>
      </c>
      <c r="K13" s="19">
        <v>0.13931356436917899</v>
      </c>
      <c r="L13" s="19">
        <v>8.7562511891674896E-2</v>
      </c>
      <c r="M13" s="19"/>
      <c r="N13" s="19">
        <v>6.0639254174037802E-2</v>
      </c>
      <c r="O13" s="19">
        <v>7.8416576401233201E-2</v>
      </c>
      <c r="P13" s="19">
        <v>0.13485381993435</v>
      </c>
      <c r="Q13" s="19">
        <v>0.17532819576362199</v>
      </c>
      <c r="R13" s="19"/>
      <c r="S13" s="19">
        <v>6.5253791146278606E-2</v>
      </c>
      <c r="T13" s="19">
        <v>8.4595111938751702E-2</v>
      </c>
      <c r="U13" s="19">
        <v>8.3544571304303997E-2</v>
      </c>
      <c r="V13" s="19">
        <v>0.14043317693943599</v>
      </c>
      <c r="W13" s="19">
        <v>4.4148196811230903E-2</v>
      </c>
      <c r="X13" s="19">
        <v>0.113740021781635</v>
      </c>
      <c r="Y13" s="19">
        <v>0.18284961798658</v>
      </c>
      <c r="Z13" s="19">
        <v>7.2218503510715501E-2</v>
      </c>
      <c r="AA13" s="19">
        <v>0.12706042799384201</v>
      </c>
      <c r="AB13" s="19">
        <v>0.17239805287559101</v>
      </c>
      <c r="AC13" s="19">
        <v>0.13525398410382999</v>
      </c>
      <c r="AD13" s="19">
        <v>0.10126050201603801</v>
      </c>
      <c r="AE13" s="19"/>
      <c r="AF13" s="19">
        <v>9.6937857634425501E-2</v>
      </c>
      <c r="AG13" s="19">
        <v>7.4183693060244194E-2</v>
      </c>
      <c r="AH13" s="19">
        <v>0.17506947618664701</v>
      </c>
      <c r="AI13" s="19"/>
      <c r="AJ13" s="19">
        <v>6.6644455870130001E-2</v>
      </c>
      <c r="AK13" s="19">
        <v>8.9341201353629704E-2</v>
      </c>
      <c r="AL13" s="19">
        <v>8.9552869273548094E-2</v>
      </c>
      <c r="AM13" s="19">
        <v>0.223510992275048</v>
      </c>
      <c r="AN13" s="19">
        <v>0.175126991897773</v>
      </c>
      <c r="AO13" s="19"/>
      <c r="AP13" s="19">
        <v>6.80280717438113E-2</v>
      </c>
      <c r="AQ13" s="19">
        <v>8.5433283177930697E-2</v>
      </c>
      <c r="AR13" s="19">
        <v>7.5912791204623006E-2</v>
      </c>
    </row>
    <row r="14" spans="2:44" x14ac:dyDescent="0.5">
      <c r="B14" s="16" t="s">
        <v>194</v>
      </c>
    </row>
    <row r="15" spans="2:44" x14ac:dyDescent="0.5">
      <c r="B15" t="s">
        <v>76</v>
      </c>
    </row>
    <row r="16" spans="2:44" x14ac:dyDescent="0.5">
      <c r="B16" t="s">
        <v>77</v>
      </c>
    </row>
    <row r="18" spans="2:2" x14ac:dyDescent="0.5">
      <c r="B18" s="8" t="str">
        <f>HYPERLINK("#'Contents'!A1", "Return to Contents")</f>
        <v>Return to Contents</v>
      </c>
    </row>
  </sheetData>
  <mergeCells count="8">
    <mergeCell ref="AJ5:AN5"/>
    <mergeCell ref="AP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2:AR18"/>
  <sheetViews>
    <sheetView showGridLines="0" workbookViewId="0">
      <pane xSplit="2" topLeftCell="C1" activePane="topRight" state="frozen"/>
      <selection pane="topRight"/>
    </sheetView>
  </sheetViews>
  <sheetFormatPr defaultColWidth="10.8203125" defaultRowHeight="14.35" x14ac:dyDescent="0.5"/>
  <cols>
    <col min="2" max="2" width="25.703125" customWidth="1"/>
    <col min="3" max="5" width="10.703125" customWidth="1"/>
    <col min="6" max="6" width="2.17578125" customWidth="1"/>
    <col min="7" max="12" width="10.703125" customWidth="1"/>
    <col min="13" max="13" width="2.17578125" customWidth="1"/>
    <col min="14" max="17" width="10.703125" customWidth="1"/>
    <col min="18" max="18" width="2.17578125" customWidth="1"/>
    <col min="19" max="30" width="10.703125" customWidth="1"/>
    <col min="31" max="31" width="2.17578125" customWidth="1"/>
    <col min="32" max="34" width="10.703125" customWidth="1"/>
    <col min="35" max="35" width="2.17578125" customWidth="1"/>
    <col min="36" max="40" width="10.703125" customWidth="1"/>
    <col min="41" max="41" width="2.17578125" customWidth="1"/>
    <col min="42" max="44" width="10.703125" customWidth="1"/>
    <col min="45" max="45" width="2.17578125" customWidth="1"/>
  </cols>
  <sheetData>
    <row r="2" spans="2:44" ht="40" customHeight="1" x14ac:dyDescent="0.5">
      <c r="D2" s="30" t="s">
        <v>196</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row>
    <row r="5" spans="2:44" ht="30" customHeight="1" x14ac:dyDescent="0.5">
      <c r="B5" s="15"/>
      <c r="C5" s="15"/>
      <c r="D5" s="29" t="s">
        <v>50</v>
      </c>
      <c r="E5" s="29"/>
      <c r="F5" s="15"/>
      <c r="G5" s="29" t="s">
        <v>51</v>
      </c>
      <c r="H5" s="29"/>
      <c r="I5" s="29"/>
      <c r="J5" s="29"/>
      <c r="K5" s="29"/>
      <c r="L5" s="29"/>
      <c r="M5" s="15"/>
      <c r="N5" s="29" t="s">
        <v>52</v>
      </c>
      <c r="O5" s="29"/>
      <c r="P5" s="29"/>
      <c r="Q5" s="29"/>
      <c r="R5" s="15"/>
      <c r="S5" s="29" t="s">
        <v>53</v>
      </c>
      <c r="T5" s="29"/>
      <c r="U5" s="29"/>
      <c r="V5" s="29"/>
      <c r="W5" s="29"/>
      <c r="X5" s="29"/>
      <c r="Y5" s="29"/>
      <c r="Z5" s="29"/>
      <c r="AA5" s="29"/>
      <c r="AB5" s="29"/>
      <c r="AC5" s="29"/>
      <c r="AD5" s="29"/>
      <c r="AE5" s="15"/>
      <c r="AF5" s="29" t="s">
        <v>54</v>
      </c>
      <c r="AG5" s="29"/>
      <c r="AH5" s="29"/>
      <c r="AI5" s="15"/>
      <c r="AJ5" s="29" t="s">
        <v>55</v>
      </c>
      <c r="AK5" s="29"/>
      <c r="AL5" s="29"/>
      <c r="AM5" s="29"/>
      <c r="AN5" s="29"/>
      <c r="AO5" s="15"/>
      <c r="AP5" s="29" t="s">
        <v>56</v>
      </c>
      <c r="AQ5" s="29"/>
      <c r="AR5" s="29"/>
    </row>
    <row r="6" spans="2:44" ht="43" x14ac:dyDescent="0.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row>
    <row r="7" spans="2:44" ht="30" customHeight="1" x14ac:dyDescent="0.5">
      <c r="B7" s="10" t="s">
        <v>18</v>
      </c>
      <c r="C7" s="10">
        <v>992</v>
      </c>
      <c r="D7" s="10">
        <v>482</v>
      </c>
      <c r="E7" s="10">
        <v>509</v>
      </c>
      <c r="F7" s="10"/>
      <c r="G7" s="10">
        <v>134</v>
      </c>
      <c r="H7" s="10">
        <v>136</v>
      </c>
      <c r="I7" s="10">
        <v>173</v>
      </c>
      <c r="J7" s="10">
        <v>168</v>
      </c>
      <c r="K7" s="10">
        <v>146</v>
      </c>
      <c r="L7" s="10">
        <v>235</v>
      </c>
      <c r="M7" s="10"/>
      <c r="N7" s="10">
        <v>287</v>
      </c>
      <c r="O7" s="10">
        <v>262</v>
      </c>
      <c r="P7" s="10">
        <v>200</v>
      </c>
      <c r="Q7" s="10">
        <v>241</v>
      </c>
      <c r="R7" s="10"/>
      <c r="S7" s="10">
        <v>144</v>
      </c>
      <c r="T7" s="10">
        <v>132</v>
      </c>
      <c r="U7" s="10">
        <v>72</v>
      </c>
      <c r="V7" s="10">
        <v>97</v>
      </c>
      <c r="W7" s="10">
        <v>70</v>
      </c>
      <c r="X7" s="10">
        <v>89</v>
      </c>
      <c r="Y7" s="10">
        <v>90</v>
      </c>
      <c r="Z7" s="10">
        <v>44</v>
      </c>
      <c r="AA7" s="10">
        <v>112</v>
      </c>
      <c r="AB7" s="10">
        <v>69</v>
      </c>
      <c r="AC7" s="10">
        <v>50</v>
      </c>
      <c r="AD7" s="10">
        <v>23</v>
      </c>
      <c r="AE7" s="10"/>
      <c r="AF7" s="10">
        <v>384</v>
      </c>
      <c r="AG7" s="10">
        <v>357</v>
      </c>
      <c r="AH7" s="10">
        <v>156</v>
      </c>
      <c r="AI7" s="10"/>
      <c r="AJ7" s="10">
        <v>350</v>
      </c>
      <c r="AK7" s="10">
        <v>259</v>
      </c>
      <c r="AL7" s="10">
        <v>68</v>
      </c>
      <c r="AM7" s="10">
        <v>22</v>
      </c>
      <c r="AN7" s="10">
        <v>153</v>
      </c>
      <c r="AO7" s="10"/>
      <c r="AP7" s="10">
        <v>196</v>
      </c>
      <c r="AQ7" s="10">
        <v>356</v>
      </c>
      <c r="AR7" s="10">
        <v>62</v>
      </c>
    </row>
    <row r="8" spans="2:44" ht="30" customHeight="1" x14ac:dyDescent="0.5">
      <c r="B8" s="11" t="s">
        <v>19</v>
      </c>
      <c r="C8" s="11">
        <v>990</v>
      </c>
      <c r="D8" s="11">
        <v>491</v>
      </c>
      <c r="E8" s="11">
        <v>498</v>
      </c>
      <c r="F8" s="11"/>
      <c r="G8" s="11">
        <v>129</v>
      </c>
      <c r="H8" s="11">
        <v>159</v>
      </c>
      <c r="I8" s="11">
        <v>179</v>
      </c>
      <c r="J8" s="11">
        <v>174</v>
      </c>
      <c r="K8" s="11">
        <v>135</v>
      </c>
      <c r="L8" s="11">
        <v>214</v>
      </c>
      <c r="M8" s="11"/>
      <c r="N8" s="11">
        <v>287</v>
      </c>
      <c r="O8" s="11">
        <v>247</v>
      </c>
      <c r="P8" s="11">
        <v>213</v>
      </c>
      <c r="Q8" s="11">
        <v>242</v>
      </c>
      <c r="R8" s="11"/>
      <c r="S8" s="11">
        <v>141</v>
      </c>
      <c r="T8" s="11">
        <v>129</v>
      </c>
      <c r="U8" s="11">
        <v>71</v>
      </c>
      <c r="V8" s="11">
        <v>95</v>
      </c>
      <c r="W8" s="11">
        <v>71</v>
      </c>
      <c r="X8" s="11">
        <v>83</v>
      </c>
      <c r="Y8" s="11">
        <v>91</v>
      </c>
      <c r="Z8" s="11">
        <v>42</v>
      </c>
      <c r="AA8" s="11">
        <v>108</v>
      </c>
      <c r="AB8" s="11">
        <v>87</v>
      </c>
      <c r="AC8" s="11">
        <v>46</v>
      </c>
      <c r="AD8" s="11">
        <v>26</v>
      </c>
      <c r="AE8" s="11"/>
      <c r="AF8" s="11">
        <v>375</v>
      </c>
      <c r="AG8" s="11">
        <v>364</v>
      </c>
      <c r="AH8" s="11">
        <v>159</v>
      </c>
      <c r="AI8" s="11"/>
      <c r="AJ8" s="11">
        <v>340</v>
      </c>
      <c r="AK8" s="11">
        <v>262</v>
      </c>
      <c r="AL8" s="11">
        <v>66</v>
      </c>
      <c r="AM8" s="11">
        <v>21</v>
      </c>
      <c r="AN8" s="11">
        <v>154</v>
      </c>
      <c r="AO8" s="11"/>
      <c r="AP8" s="11">
        <v>192</v>
      </c>
      <c r="AQ8" s="11">
        <v>359</v>
      </c>
      <c r="AR8" s="11">
        <v>62</v>
      </c>
    </row>
    <row r="9" spans="2:44" ht="43" x14ac:dyDescent="0.5">
      <c r="B9" s="18" t="s">
        <v>189</v>
      </c>
      <c r="C9" s="17">
        <v>0.182228504140868</v>
      </c>
      <c r="D9" s="17">
        <v>0.19200653113753999</v>
      </c>
      <c r="E9" s="17">
        <v>0.17294275712952401</v>
      </c>
      <c r="F9" s="17"/>
      <c r="G9" s="17">
        <v>0.19740171152719099</v>
      </c>
      <c r="H9" s="17">
        <v>0.20227561399261301</v>
      </c>
      <c r="I9" s="17">
        <v>0.24297865138785599</v>
      </c>
      <c r="J9" s="17">
        <v>0.21007600542436</v>
      </c>
      <c r="K9" s="17">
        <v>0.111423317132838</v>
      </c>
      <c r="L9" s="17">
        <v>0.12934460278257401</v>
      </c>
      <c r="M9" s="17"/>
      <c r="N9" s="17">
        <v>0.217709459658885</v>
      </c>
      <c r="O9" s="17">
        <v>0.15415121892481801</v>
      </c>
      <c r="P9" s="17">
        <v>0.17211953480487099</v>
      </c>
      <c r="Q9" s="17">
        <v>0.17523426707237599</v>
      </c>
      <c r="R9" s="17"/>
      <c r="S9" s="17">
        <v>0.226327041554933</v>
      </c>
      <c r="T9" s="17">
        <v>0.13680470671244699</v>
      </c>
      <c r="U9" s="17">
        <v>0.14513606923281</v>
      </c>
      <c r="V9" s="17">
        <v>0.13421797600208499</v>
      </c>
      <c r="W9" s="17">
        <v>0.25180835591191503</v>
      </c>
      <c r="X9" s="17">
        <v>0.22261215888236999</v>
      </c>
      <c r="Y9" s="17">
        <v>0.22422659807492801</v>
      </c>
      <c r="Z9" s="17">
        <v>2.3991021667099599E-2</v>
      </c>
      <c r="AA9" s="17">
        <v>0.15231530537416901</v>
      </c>
      <c r="AB9" s="17">
        <v>0.156294715371881</v>
      </c>
      <c r="AC9" s="17">
        <v>0.29102196161965899</v>
      </c>
      <c r="AD9" s="17">
        <v>0.25028730022468199</v>
      </c>
      <c r="AE9" s="17"/>
      <c r="AF9" s="17">
        <v>0.17091733719202101</v>
      </c>
      <c r="AG9" s="17">
        <v>0.18171961116198301</v>
      </c>
      <c r="AH9" s="17">
        <v>0.22569333871198299</v>
      </c>
      <c r="AI9" s="17"/>
      <c r="AJ9" s="17">
        <v>0.141963759384651</v>
      </c>
      <c r="AK9" s="17">
        <v>0.22495881359389</v>
      </c>
      <c r="AL9" s="17">
        <v>0.26913562135877001</v>
      </c>
      <c r="AM9" s="17">
        <v>0.157410116566328</v>
      </c>
      <c r="AN9" s="17">
        <v>0.18609033927672</v>
      </c>
      <c r="AO9" s="17"/>
      <c r="AP9" s="17">
        <v>0.19211784741452601</v>
      </c>
      <c r="AQ9" s="17">
        <v>0.218494191662262</v>
      </c>
      <c r="AR9" s="17">
        <v>0.28684408163018199</v>
      </c>
    </row>
    <row r="10" spans="2:44" ht="28.7" x14ac:dyDescent="0.5">
      <c r="B10" s="18" t="s">
        <v>190</v>
      </c>
      <c r="C10" s="17">
        <v>0.497369391573518</v>
      </c>
      <c r="D10" s="17">
        <v>0.49697199414765902</v>
      </c>
      <c r="E10" s="17">
        <v>0.49679494343075198</v>
      </c>
      <c r="F10" s="17"/>
      <c r="G10" s="17">
        <v>0.46741963252940399</v>
      </c>
      <c r="H10" s="17">
        <v>0.54859875700763605</v>
      </c>
      <c r="I10" s="17">
        <v>0.46113783187641499</v>
      </c>
      <c r="J10" s="17">
        <v>0.461082243705498</v>
      </c>
      <c r="K10" s="17">
        <v>0.52003612402672095</v>
      </c>
      <c r="L10" s="17">
        <v>0.52277474304189298</v>
      </c>
      <c r="M10" s="17"/>
      <c r="N10" s="17">
        <v>0.49867842458345402</v>
      </c>
      <c r="O10" s="17">
        <v>0.56156164755774896</v>
      </c>
      <c r="P10" s="17">
        <v>0.450286236136411</v>
      </c>
      <c r="Q10" s="17">
        <v>0.47585116601435901</v>
      </c>
      <c r="R10" s="17"/>
      <c r="S10" s="17">
        <v>0.44960569727753003</v>
      </c>
      <c r="T10" s="17">
        <v>0.54620091326961895</v>
      </c>
      <c r="U10" s="17">
        <v>0.55493527588771396</v>
      </c>
      <c r="V10" s="17">
        <v>0.50509354580519195</v>
      </c>
      <c r="W10" s="17">
        <v>0.39939015803470101</v>
      </c>
      <c r="X10" s="17">
        <v>0.56822131666483999</v>
      </c>
      <c r="Y10" s="17">
        <v>0.37280944412843903</v>
      </c>
      <c r="Z10" s="17">
        <v>0.61485986304995099</v>
      </c>
      <c r="AA10" s="17">
        <v>0.51939279819320905</v>
      </c>
      <c r="AB10" s="17">
        <v>0.51019050369653696</v>
      </c>
      <c r="AC10" s="17">
        <v>0.44465794393788</v>
      </c>
      <c r="AD10" s="17">
        <v>0.57304497493970896</v>
      </c>
      <c r="AE10" s="17"/>
      <c r="AF10" s="17">
        <v>0.489828292410383</v>
      </c>
      <c r="AG10" s="17">
        <v>0.54021093811417098</v>
      </c>
      <c r="AH10" s="17">
        <v>0.44220470309521298</v>
      </c>
      <c r="AI10" s="17"/>
      <c r="AJ10" s="17">
        <v>0.56551275583268601</v>
      </c>
      <c r="AK10" s="17">
        <v>0.47777902833734398</v>
      </c>
      <c r="AL10" s="17">
        <v>0.435931442828072</v>
      </c>
      <c r="AM10" s="17">
        <v>0.49508431775685702</v>
      </c>
      <c r="AN10" s="17">
        <v>0.40719940621672202</v>
      </c>
      <c r="AO10" s="17"/>
      <c r="AP10" s="17">
        <v>0.54288153366949998</v>
      </c>
      <c r="AQ10" s="17">
        <v>0.52037328793506399</v>
      </c>
      <c r="AR10" s="17">
        <v>0.43185175343166798</v>
      </c>
    </row>
    <row r="11" spans="2:44" ht="28.7" x14ac:dyDescent="0.5">
      <c r="B11" s="18" t="s">
        <v>191</v>
      </c>
      <c r="C11" s="17">
        <v>0.1877345152281</v>
      </c>
      <c r="D11" s="17">
        <v>0.19104097600522299</v>
      </c>
      <c r="E11" s="17">
        <v>0.18483691454037501</v>
      </c>
      <c r="F11" s="17"/>
      <c r="G11" s="17">
        <v>0.164322887354344</v>
      </c>
      <c r="H11" s="17">
        <v>0.146019779051971</v>
      </c>
      <c r="I11" s="17">
        <v>0.17730354318115901</v>
      </c>
      <c r="J11" s="17">
        <v>0.19474157503311601</v>
      </c>
      <c r="K11" s="17">
        <v>0.251475342944606</v>
      </c>
      <c r="L11" s="17">
        <v>0.195710740803168</v>
      </c>
      <c r="M11" s="17"/>
      <c r="N11" s="17">
        <v>0.185039377732374</v>
      </c>
      <c r="O11" s="17">
        <v>0.190761053781144</v>
      </c>
      <c r="P11" s="17">
        <v>0.22879411186034901</v>
      </c>
      <c r="Q11" s="17">
        <v>0.153221506210487</v>
      </c>
      <c r="R11" s="17"/>
      <c r="S11" s="17">
        <v>0.214620124519323</v>
      </c>
      <c r="T11" s="17">
        <v>0.17566776034371301</v>
      </c>
      <c r="U11" s="17">
        <v>0.16302538187735899</v>
      </c>
      <c r="V11" s="17">
        <v>0.17666040631845201</v>
      </c>
      <c r="W11" s="17">
        <v>0.28099683815945697</v>
      </c>
      <c r="X11" s="17">
        <v>0.12557036143544101</v>
      </c>
      <c r="Y11" s="17">
        <v>0.19617114172425801</v>
      </c>
      <c r="Z11" s="17">
        <v>0.26808972228283001</v>
      </c>
      <c r="AA11" s="17">
        <v>0.192946136072188</v>
      </c>
      <c r="AB11" s="17">
        <v>0.18693686979580401</v>
      </c>
      <c r="AC11" s="17">
        <v>0.127829317416877</v>
      </c>
      <c r="AD11" s="17">
        <v>8.6371183937604304E-2</v>
      </c>
      <c r="AE11" s="17"/>
      <c r="AF11" s="17">
        <v>0.20267072339231401</v>
      </c>
      <c r="AG11" s="17">
        <v>0.20706055402606599</v>
      </c>
      <c r="AH11" s="17">
        <v>0.13106776907419301</v>
      </c>
      <c r="AI11" s="17"/>
      <c r="AJ11" s="17">
        <v>0.177211901402542</v>
      </c>
      <c r="AK11" s="17">
        <v>0.21154696520340899</v>
      </c>
      <c r="AL11" s="17">
        <v>0.20877144125774899</v>
      </c>
      <c r="AM11" s="17">
        <v>0.17671729195987401</v>
      </c>
      <c r="AN11" s="17">
        <v>0.179741063397161</v>
      </c>
      <c r="AO11" s="17"/>
      <c r="AP11" s="17">
        <v>0.18507048562202899</v>
      </c>
      <c r="AQ11" s="17">
        <v>0.18597802084623599</v>
      </c>
      <c r="AR11" s="17">
        <v>0.14537349031536501</v>
      </c>
    </row>
    <row r="12" spans="2:44" ht="28.7" x14ac:dyDescent="0.5">
      <c r="B12" s="18" t="s">
        <v>192</v>
      </c>
      <c r="C12" s="17">
        <v>3.9216016554029003E-2</v>
      </c>
      <c r="D12" s="17">
        <v>5.5516222123276303E-2</v>
      </c>
      <c r="E12" s="17">
        <v>2.3227953895676001E-2</v>
      </c>
      <c r="F12" s="17"/>
      <c r="G12" s="17">
        <v>3.1725645838205398E-2</v>
      </c>
      <c r="H12" s="17">
        <v>1.7058566248899801E-2</v>
      </c>
      <c r="I12" s="17">
        <v>4.7597308992947999E-2</v>
      </c>
      <c r="J12" s="17">
        <v>3.6341126647296301E-2</v>
      </c>
      <c r="K12" s="17">
        <v>2.9498760850088498E-2</v>
      </c>
      <c r="L12" s="17">
        <v>6.16905740602341E-2</v>
      </c>
      <c r="M12" s="17"/>
      <c r="N12" s="17">
        <v>2.9919909804874599E-2</v>
      </c>
      <c r="O12" s="17">
        <v>2.4992496816148201E-2</v>
      </c>
      <c r="P12" s="17">
        <v>5.6239202032427597E-2</v>
      </c>
      <c r="Q12" s="17">
        <v>5.00976389980907E-2</v>
      </c>
      <c r="R12" s="17"/>
      <c r="S12" s="17">
        <v>4.0139242647062597E-2</v>
      </c>
      <c r="T12" s="17">
        <v>2.8669271760193502E-2</v>
      </c>
      <c r="U12" s="17">
        <v>1.3492630739361701E-2</v>
      </c>
      <c r="V12" s="17">
        <v>5.9976242682707903E-2</v>
      </c>
      <c r="W12" s="17">
        <v>1.3645506845145599E-2</v>
      </c>
      <c r="X12" s="17">
        <v>1.0145091956195401E-2</v>
      </c>
      <c r="Y12" s="17">
        <v>6.7791014413276895E-2</v>
      </c>
      <c r="Z12" s="17">
        <v>4.55314581974232E-2</v>
      </c>
      <c r="AA12" s="17">
        <v>3.8648146339932597E-2</v>
      </c>
      <c r="AB12" s="17">
        <v>4.16016776577115E-2</v>
      </c>
      <c r="AC12" s="17">
        <v>5.9878578205181103E-2</v>
      </c>
      <c r="AD12" s="17">
        <v>9.0296540898004596E-2</v>
      </c>
      <c r="AE12" s="17"/>
      <c r="AF12" s="17">
        <v>4.7896112822665197E-2</v>
      </c>
      <c r="AG12" s="17">
        <v>2.8366648457496899E-2</v>
      </c>
      <c r="AH12" s="17">
        <v>3.2823890417232701E-2</v>
      </c>
      <c r="AI12" s="17"/>
      <c r="AJ12" s="17">
        <v>5.4600281383703299E-2</v>
      </c>
      <c r="AK12" s="17">
        <v>1.8991839376504099E-2</v>
      </c>
      <c r="AL12" s="17">
        <v>0</v>
      </c>
      <c r="AM12" s="17">
        <v>4.2295658894988201E-2</v>
      </c>
      <c r="AN12" s="17">
        <v>5.86611627146797E-2</v>
      </c>
      <c r="AO12" s="17"/>
      <c r="AP12" s="17">
        <v>4.9015254859860198E-2</v>
      </c>
      <c r="AQ12" s="17">
        <v>1.3466803155837599E-2</v>
      </c>
      <c r="AR12" s="17">
        <v>4.30676027766961E-2</v>
      </c>
    </row>
    <row r="13" spans="2:44" x14ac:dyDescent="0.5">
      <c r="B13" s="18" t="s">
        <v>87</v>
      </c>
      <c r="C13" s="19">
        <v>9.3451572503484695E-2</v>
      </c>
      <c r="D13" s="19">
        <v>6.44642765863013E-2</v>
      </c>
      <c r="E13" s="19">
        <v>0.122197431003672</v>
      </c>
      <c r="F13" s="19"/>
      <c r="G13" s="19">
        <v>0.13913012275085501</v>
      </c>
      <c r="H13" s="19">
        <v>8.6047283698880803E-2</v>
      </c>
      <c r="I13" s="19">
        <v>7.0982664561622194E-2</v>
      </c>
      <c r="J13" s="19">
        <v>9.7759049189729594E-2</v>
      </c>
      <c r="K13" s="19">
        <v>8.7566455045746006E-2</v>
      </c>
      <c r="L13" s="19">
        <v>9.0479339312131105E-2</v>
      </c>
      <c r="M13" s="19"/>
      <c r="N13" s="19">
        <v>6.8652828220411896E-2</v>
      </c>
      <c r="O13" s="19">
        <v>6.8533582920140806E-2</v>
      </c>
      <c r="P13" s="19">
        <v>9.2560915165942004E-2</v>
      </c>
      <c r="Q13" s="19">
        <v>0.14559542170468801</v>
      </c>
      <c r="R13" s="19"/>
      <c r="S13" s="19">
        <v>6.9307894001151296E-2</v>
      </c>
      <c r="T13" s="19">
        <v>0.112657347914027</v>
      </c>
      <c r="U13" s="19">
        <v>0.123410642262755</v>
      </c>
      <c r="V13" s="19">
        <v>0.124051829191564</v>
      </c>
      <c r="W13" s="19">
        <v>5.4159141048781299E-2</v>
      </c>
      <c r="X13" s="19">
        <v>7.34510710611532E-2</v>
      </c>
      <c r="Y13" s="19">
        <v>0.13900180165909801</v>
      </c>
      <c r="Z13" s="19">
        <v>4.7527934802696598E-2</v>
      </c>
      <c r="AA13" s="19">
        <v>9.6697614020501102E-2</v>
      </c>
      <c r="AB13" s="19">
        <v>0.104976233478068</v>
      </c>
      <c r="AC13" s="19">
        <v>7.6612198820402599E-2</v>
      </c>
      <c r="AD13" s="19">
        <v>0</v>
      </c>
      <c r="AE13" s="19"/>
      <c r="AF13" s="19">
        <v>8.8687534182617794E-2</v>
      </c>
      <c r="AG13" s="19">
        <v>4.2642248240282898E-2</v>
      </c>
      <c r="AH13" s="19">
        <v>0.16821029870137799</v>
      </c>
      <c r="AI13" s="19"/>
      <c r="AJ13" s="19">
        <v>6.0711301996418499E-2</v>
      </c>
      <c r="AK13" s="19">
        <v>6.6723353488853193E-2</v>
      </c>
      <c r="AL13" s="19">
        <v>8.6161494555409404E-2</v>
      </c>
      <c r="AM13" s="19">
        <v>0.12849261482195301</v>
      </c>
      <c r="AN13" s="19">
        <v>0.16830802839471701</v>
      </c>
      <c r="AO13" s="19"/>
      <c r="AP13" s="19">
        <v>3.0914878434084699E-2</v>
      </c>
      <c r="AQ13" s="19">
        <v>6.16876964006004E-2</v>
      </c>
      <c r="AR13" s="19">
        <v>9.2863071846089107E-2</v>
      </c>
    </row>
    <row r="14" spans="2:44" x14ac:dyDescent="0.5">
      <c r="B14" s="16" t="s">
        <v>194</v>
      </c>
    </row>
    <row r="15" spans="2:44" x14ac:dyDescent="0.5">
      <c r="B15" t="s">
        <v>76</v>
      </c>
    </row>
    <row r="16" spans="2:44" x14ac:dyDescent="0.5">
      <c r="B16" t="s">
        <v>77</v>
      </c>
    </row>
    <row r="18" spans="2:2" x14ac:dyDescent="0.5">
      <c r="B18" s="8" t="str">
        <f>HYPERLINK("#'Contents'!A1", "Return to Contents")</f>
        <v>Return to Contents</v>
      </c>
    </row>
  </sheetData>
  <mergeCells count="8">
    <mergeCell ref="AJ5:AN5"/>
    <mergeCell ref="AP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2:AR18"/>
  <sheetViews>
    <sheetView showGridLines="0" workbookViewId="0">
      <pane xSplit="2" topLeftCell="C1" activePane="topRight" state="frozen"/>
      <selection pane="topRight"/>
    </sheetView>
  </sheetViews>
  <sheetFormatPr defaultColWidth="10.8203125" defaultRowHeight="14.35" x14ac:dyDescent="0.5"/>
  <cols>
    <col min="2" max="2" width="25.703125" customWidth="1"/>
    <col min="3" max="5" width="10.703125" customWidth="1"/>
    <col min="6" max="6" width="2.17578125" customWidth="1"/>
    <col min="7" max="12" width="10.703125" customWidth="1"/>
    <col min="13" max="13" width="2.17578125" customWidth="1"/>
    <col min="14" max="17" width="10.703125" customWidth="1"/>
    <col min="18" max="18" width="2.17578125" customWidth="1"/>
    <col min="19" max="30" width="10.703125" customWidth="1"/>
    <col min="31" max="31" width="2.17578125" customWidth="1"/>
    <col min="32" max="34" width="10.703125" customWidth="1"/>
    <col min="35" max="35" width="2.17578125" customWidth="1"/>
    <col min="36" max="40" width="10.703125" customWidth="1"/>
    <col min="41" max="41" width="2.17578125" customWidth="1"/>
    <col min="42" max="44" width="10.703125" customWidth="1"/>
    <col min="45" max="45" width="2.17578125" customWidth="1"/>
  </cols>
  <sheetData>
    <row r="2" spans="2:44" ht="40" customHeight="1" x14ac:dyDescent="0.5">
      <c r="D2" s="30" t="s">
        <v>197</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row>
    <row r="5" spans="2:44" ht="30" customHeight="1" x14ac:dyDescent="0.5">
      <c r="B5" s="15"/>
      <c r="C5" s="15"/>
      <c r="D5" s="29" t="s">
        <v>50</v>
      </c>
      <c r="E5" s="29"/>
      <c r="F5" s="15"/>
      <c r="G5" s="29" t="s">
        <v>51</v>
      </c>
      <c r="H5" s="29"/>
      <c r="I5" s="29"/>
      <c r="J5" s="29"/>
      <c r="K5" s="29"/>
      <c r="L5" s="29"/>
      <c r="M5" s="15"/>
      <c r="N5" s="29" t="s">
        <v>52</v>
      </c>
      <c r="O5" s="29"/>
      <c r="P5" s="29"/>
      <c r="Q5" s="29"/>
      <c r="R5" s="15"/>
      <c r="S5" s="29" t="s">
        <v>53</v>
      </c>
      <c r="T5" s="29"/>
      <c r="U5" s="29"/>
      <c r="V5" s="29"/>
      <c r="W5" s="29"/>
      <c r="X5" s="29"/>
      <c r="Y5" s="29"/>
      <c r="Z5" s="29"/>
      <c r="AA5" s="29"/>
      <c r="AB5" s="29"/>
      <c r="AC5" s="29"/>
      <c r="AD5" s="29"/>
      <c r="AE5" s="15"/>
      <c r="AF5" s="29" t="s">
        <v>54</v>
      </c>
      <c r="AG5" s="29"/>
      <c r="AH5" s="29"/>
      <c r="AI5" s="15"/>
      <c r="AJ5" s="29" t="s">
        <v>55</v>
      </c>
      <c r="AK5" s="29"/>
      <c r="AL5" s="29"/>
      <c r="AM5" s="29"/>
      <c r="AN5" s="29"/>
      <c r="AO5" s="15"/>
      <c r="AP5" s="29" t="s">
        <v>56</v>
      </c>
      <c r="AQ5" s="29"/>
      <c r="AR5" s="29"/>
    </row>
    <row r="6" spans="2:44" ht="43" x14ac:dyDescent="0.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row>
    <row r="7" spans="2:44" ht="30" customHeight="1" x14ac:dyDescent="0.5">
      <c r="B7" s="10" t="s">
        <v>18</v>
      </c>
      <c r="C7" s="10">
        <v>1021</v>
      </c>
      <c r="D7" s="10">
        <v>493</v>
      </c>
      <c r="E7" s="10">
        <v>525</v>
      </c>
      <c r="F7" s="10"/>
      <c r="G7" s="10">
        <v>159</v>
      </c>
      <c r="H7" s="10">
        <v>157</v>
      </c>
      <c r="I7" s="10">
        <v>158</v>
      </c>
      <c r="J7" s="10">
        <v>163</v>
      </c>
      <c r="K7" s="10">
        <v>160</v>
      </c>
      <c r="L7" s="10">
        <v>224</v>
      </c>
      <c r="M7" s="10"/>
      <c r="N7" s="10">
        <v>258</v>
      </c>
      <c r="O7" s="10">
        <v>288</v>
      </c>
      <c r="P7" s="10">
        <v>215</v>
      </c>
      <c r="Q7" s="10">
        <v>257</v>
      </c>
      <c r="R7" s="10"/>
      <c r="S7" s="10">
        <v>144</v>
      </c>
      <c r="T7" s="10">
        <v>136</v>
      </c>
      <c r="U7" s="10">
        <v>90</v>
      </c>
      <c r="V7" s="10">
        <v>88</v>
      </c>
      <c r="W7" s="10">
        <v>73</v>
      </c>
      <c r="X7" s="10">
        <v>104</v>
      </c>
      <c r="Y7" s="10">
        <v>71</v>
      </c>
      <c r="Z7" s="10">
        <v>39</v>
      </c>
      <c r="AA7" s="10">
        <v>115</v>
      </c>
      <c r="AB7" s="10">
        <v>75</v>
      </c>
      <c r="AC7" s="10">
        <v>57</v>
      </c>
      <c r="AD7" s="10">
        <v>29</v>
      </c>
      <c r="AE7" s="10"/>
      <c r="AF7" s="10">
        <v>346</v>
      </c>
      <c r="AG7" s="10">
        <v>428</v>
      </c>
      <c r="AH7" s="10">
        <v>143</v>
      </c>
      <c r="AI7" s="10"/>
      <c r="AJ7" s="10">
        <v>343</v>
      </c>
      <c r="AK7" s="10">
        <v>280</v>
      </c>
      <c r="AL7" s="10">
        <v>75</v>
      </c>
      <c r="AM7" s="10">
        <v>17</v>
      </c>
      <c r="AN7" s="10">
        <v>141</v>
      </c>
      <c r="AO7" s="10"/>
      <c r="AP7" s="10">
        <v>194</v>
      </c>
      <c r="AQ7" s="10">
        <v>376</v>
      </c>
      <c r="AR7" s="10">
        <v>71</v>
      </c>
    </row>
    <row r="8" spans="2:44" ht="30" customHeight="1" x14ac:dyDescent="0.5">
      <c r="B8" s="11" t="s">
        <v>19</v>
      </c>
      <c r="C8" s="11">
        <v>1022</v>
      </c>
      <c r="D8" s="11">
        <v>503</v>
      </c>
      <c r="E8" s="11">
        <v>517</v>
      </c>
      <c r="F8" s="11"/>
      <c r="G8" s="11">
        <v>151</v>
      </c>
      <c r="H8" s="11">
        <v>182</v>
      </c>
      <c r="I8" s="11">
        <v>164</v>
      </c>
      <c r="J8" s="11">
        <v>169</v>
      </c>
      <c r="K8" s="11">
        <v>149</v>
      </c>
      <c r="L8" s="11">
        <v>207</v>
      </c>
      <c r="M8" s="11"/>
      <c r="N8" s="11">
        <v>254</v>
      </c>
      <c r="O8" s="11">
        <v>277</v>
      </c>
      <c r="P8" s="11">
        <v>228</v>
      </c>
      <c r="Q8" s="11">
        <v>260</v>
      </c>
      <c r="R8" s="11"/>
      <c r="S8" s="11">
        <v>141</v>
      </c>
      <c r="T8" s="11">
        <v>132</v>
      </c>
      <c r="U8" s="11">
        <v>90</v>
      </c>
      <c r="V8" s="11">
        <v>87</v>
      </c>
      <c r="W8" s="11">
        <v>71</v>
      </c>
      <c r="X8" s="11">
        <v>98</v>
      </c>
      <c r="Y8" s="11">
        <v>70</v>
      </c>
      <c r="Z8" s="11">
        <v>38</v>
      </c>
      <c r="AA8" s="11">
        <v>113</v>
      </c>
      <c r="AB8" s="11">
        <v>94</v>
      </c>
      <c r="AC8" s="11">
        <v>55</v>
      </c>
      <c r="AD8" s="11">
        <v>34</v>
      </c>
      <c r="AE8" s="11"/>
      <c r="AF8" s="11">
        <v>341</v>
      </c>
      <c r="AG8" s="11">
        <v>433</v>
      </c>
      <c r="AH8" s="11">
        <v>149</v>
      </c>
      <c r="AI8" s="11"/>
      <c r="AJ8" s="11">
        <v>335</v>
      </c>
      <c r="AK8" s="11">
        <v>282</v>
      </c>
      <c r="AL8" s="11">
        <v>73</v>
      </c>
      <c r="AM8" s="11">
        <v>16</v>
      </c>
      <c r="AN8" s="11">
        <v>144</v>
      </c>
      <c r="AO8" s="11"/>
      <c r="AP8" s="11">
        <v>191</v>
      </c>
      <c r="AQ8" s="11">
        <v>377</v>
      </c>
      <c r="AR8" s="11">
        <v>69</v>
      </c>
    </row>
    <row r="9" spans="2:44" ht="43" x14ac:dyDescent="0.5">
      <c r="B9" s="18" t="s">
        <v>189</v>
      </c>
      <c r="C9" s="17">
        <v>0.24771542571209801</v>
      </c>
      <c r="D9" s="17">
        <v>0.23997070128530101</v>
      </c>
      <c r="E9" s="17">
        <v>0.25669962254478601</v>
      </c>
      <c r="F9" s="17"/>
      <c r="G9" s="17">
        <v>0.27507923534505002</v>
      </c>
      <c r="H9" s="17">
        <v>0.28606857561225502</v>
      </c>
      <c r="I9" s="17">
        <v>0.23905050325827301</v>
      </c>
      <c r="J9" s="17">
        <v>0.15412954346750601</v>
      </c>
      <c r="K9" s="17">
        <v>0.25467560283653001</v>
      </c>
      <c r="L9" s="17">
        <v>0.27241669442403998</v>
      </c>
      <c r="M9" s="17"/>
      <c r="N9" s="17">
        <v>0.26927322729466302</v>
      </c>
      <c r="O9" s="17">
        <v>0.21757753284378401</v>
      </c>
      <c r="P9" s="17">
        <v>0.245664582821911</v>
      </c>
      <c r="Q9" s="17">
        <v>0.255290230501106</v>
      </c>
      <c r="R9" s="17"/>
      <c r="S9" s="17">
        <v>0.221759492426297</v>
      </c>
      <c r="T9" s="17">
        <v>0.23579965946148301</v>
      </c>
      <c r="U9" s="17">
        <v>0.19028698300746599</v>
      </c>
      <c r="V9" s="17">
        <v>0.18358674547922901</v>
      </c>
      <c r="W9" s="17">
        <v>0.24660811605104699</v>
      </c>
      <c r="X9" s="17">
        <v>0.26751552844397902</v>
      </c>
      <c r="Y9" s="17">
        <v>0.40586766712108802</v>
      </c>
      <c r="Z9" s="17">
        <v>0.28145147638981899</v>
      </c>
      <c r="AA9" s="17">
        <v>0.24814841743829699</v>
      </c>
      <c r="AB9" s="17">
        <v>0.22201713488752101</v>
      </c>
      <c r="AC9" s="17">
        <v>0.39483954302118901</v>
      </c>
      <c r="AD9" s="17">
        <v>0.13181664119404601</v>
      </c>
      <c r="AE9" s="17"/>
      <c r="AF9" s="17">
        <v>0.21963418987927699</v>
      </c>
      <c r="AG9" s="17">
        <v>0.26605037260611802</v>
      </c>
      <c r="AH9" s="17">
        <v>0.24185617203669901</v>
      </c>
      <c r="AI9" s="17"/>
      <c r="AJ9" s="17">
        <v>0.22947801479941499</v>
      </c>
      <c r="AK9" s="17">
        <v>0.295386834462459</v>
      </c>
      <c r="AL9" s="17">
        <v>0.26910171753092599</v>
      </c>
      <c r="AM9" s="17">
        <v>0.21703183523501701</v>
      </c>
      <c r="AN9" s="17">
        <v>0.205609595088702</v>
      </c>
      <c r="AO9" s="17"/>
      <c r="AP9" s="17">
        <v>0.22905073388340699</v>
      </c>
      <c r="AQ9" s="17">
        <v>0.30346124504908201</v>
      </c>
      <c r="AR9" s="17">
        <v>0.31085655755702302</v>
      </c>
    </row>
    <row r="10" spans="2:44" ht="28.7" x14ac:dyDescent="0.5">
      <c r="B10" s="18" t="s">
        <v>190</v>
      </c>
      <c r="C10" s="17">
        <v>0.54827448220691499</v>
      </c>
      <c r="D10" s="17">
        <v>0.56976137644667901</v>
      </c>
      <c r="E10" s="17">
        <v>0.52658434909153096</v>
      </c>
      <c r="F10" s="17"/>
      <c r="G10" s="17">
        <v>0.53745239682947199</v>
      </c>
      <c r="H10" s="17">
        <v>0.52459917346665097</v>
      </c>
      <c r="I10" s="17">
        <v>0.51886889346727705</v>
      </c>
      <c r="J10" s="17">
        <v>0.58295159604195901</v>
      </c>
      <c r="K10" s="17">
        <v>0.522848430629548</v>
      </c>
      <c r="L10" s="17">
        <v>0.59022896432924798</v>
      </c>
      <c r="M10" s="17"/>
      <c r="N10" s="17">
        <v>0.54456222806924603</v>
      </c>
      <c r="O10" s="17">
        <v>0.60491832546531399</v>
      </c>
      <c r="P10" s="17">
        <v>0.504714052527378</v>
      </c>
      <c r="Q10" s="17">
        <v>0.53269028717300404</v>
      </c>
      <c r="R10" s="17"/>
      <c r="S10" s="17">
        <v>0.54294677886216003</v>
      </c>
      <c r="T10" s="17">
        <v>0.56472064317287796</v>
      </c>
      <c r="U10" s="17">
        <v>0.59888317554852899</v>
      </c>
      <c r="V10" s="17">
        <v>0.65747401628111302</v>
      </c>
      <c r="W10" s="17">
        <v>0.52197788560412295</v>
      </c>
      <c r="X10" s="17">
        <v>0.53732148600970298</v>
      </c>
      <c r="Y10" s="17">
        <v>0.38891711938035001</v>
      </c>
      <c r="Z10" s="17">
        <v>0.51333717214177699</v>
      </c>
      <c r="AA10" s="17">
        <v>0.58788418641031104</v>
      </c>
      <c r="AB10" s="17">
        <v>0.56654538016961598</v>
      </c>
      <c r="AC10" s="17">
        <v>0.363280944473234</v>
      </c>
      <c r="AD10" s="17">
        <v>0.66247035247694896</v>
      </c>
      <c r="AE10" s="17"/>
      <c r="AF10" s="17">
        <v>0.55359231811305998</v>
      </c>
      <c r="AG10" s="17">
        <v>0.55719136434501404</v>
      </c>
      <c r="AH10" s="17">
        <v>0.52380870181633998</v>
      </c>
      <c r="AI10" s="17"/>
      <c r="AJ10" s="17">
        <v>0.57547795584651196</v>
      </c>
      <c r="AK10" s="17">
        <v>0.53291094471797995</v>
      </c>
      <c r="AL10" s="17">
        <v>0.59960391848931405</v>
      </c>
      <c r="AM10" s="17">
        <v>0.60171313504997503</v>
      </c>
      <c r="AN10" s="17">
        <v>0.53319388010695901</v>
      </c>
      <c r="AO10" s="17"/>
      <c r="AP10" s="17">
        <v>0.60072134973284896</v>
      </c>
      <c r="AQ10" s="17">
        <v>0.52457482325170002</v>
      </c>
      <c r="AR10" s="17">
        <v>0.54901067276206805</v>
      </c>
    </row>
    <row r="11" spans="2:44" ht="28.7" x14ac:dyDescent="0.5">
      <c r="B11" s="18" t="s">
        <v>191</v>
      </c>
      <c r="C11" s="17">
        <v>0.11114030539901799</v>
      </c>
      <c r="D11" s="17">
        <v>0.105771856427648</v>
      </c>
      <c r="E11" s="17">
        <v>0.115157148578481</v>
      </c>
      <c r="F11" s="17"/>
      <c r="G11" s="17">
        <v>0.11970643350927</v>
      </c>
      <c r="H11" s="17">
        <v>0.105173756892295</v>
      </c>
      <c r="I11" s="17">
        <v>0.15087850736939101</v>
      </c>
      <c r="J11" s="17">
        <v>0.121041760102683</v>
      </c>
      <c r="K11" s="17">
        <v>0.109040045039056</v>
      </c>
      <c r="L11" s="17">
        <v>7.2062203811764397E-2</v>
      </c>
      <c r="M11" s="17"/>
      <c r="N11" s="17">
        <v>0.120898609401476</v>
      </c>
      <c r="O11" s="17">
        <v>0.111167245927199</v>
      </c>
      <c r="P11" s="17">
        <v>0.112319028980386</v>
      </c>
      <c r="Q11" s="17">
        <v>0.10181459454983</v>
      </c>
      <c r="R11" s="17"/>
      <c r="S11" s="17">
        <v>0.12910805054324201</v>
      </c>
      <c r="T11" s="17">
        <v>0.116407960031012</v>
      </c>
      <c r="U11" s="17">
        <v>0.13287376098165701</v>
      </c>
      <c r="V11" s="17">
        <v>9.2351067475730006E-2</v>
      </c>
      <c r="W11" s="17">
        <v>0.117633619752255</v>
      </c>
      <c r="X11" s="17">
        <v>8.1611776234267297E-2</v>
      </c>
      <c r="Y11" s="17">
        <v>0.10616806224971</v>
      </c>
      <c r="Z11" s="17">
        <v>0.127851102266648</v>
      </c>
      <c r="AA11" s="17">
        <v>8.4980836618121294E-2</v>
      </c>
      <c r="AB11" s="17">
        <v>0.111954705077336</v>
      </c>
      <c r="AC11" s="17">
        <v>0.14408157820565301</v>
      </c>
      <c r="AD11" s="17">
        <v>0.10184598563064499</v>
      </c>
      <c r="AE11" s="17"/>
      <c r="AF11" s="17">
        <v>0.118238410580276</v>
      </c>
      <c r="AG11" s="17">
        <v>0.109453761485364</v>
      </c>
      <c r="AH11" s="17">
        <v>0.103154111261888</v>
      </c>
      <c r="AI11" s="17"/>
      <c r="AJ11" s="17">
        <v>0.10983220885308299</v>
      </c>
      <c r="AK11" s="17">
        <v>0.10471797774804099</v>
      </c>
      <c r="AL11" s="17">
        <v>6.4526851362131502E-2</v>
      </c>
      <c r="AM11" s="17">
        <v>6.1587142668965401E-2</v>
      </c>
      <c r="AN11" s="17">
        <v>0.107052814526141</v>
      </c>
      <c r="AO11" s="17"/>
      <c r="AP11" s="17">
        <v>9.7413810889240504E-2</v>
      </c>
      <c r="AQ11" s="17">
        <v>0.11050549796836701</v>
      </c>
      <c r="AR11" s="17">
        <v>8.5343078616955503E-2</v>
      </c>
    </row>
    <row r="12" spans="2:44" ht="28.7" x14ac:dyDescent="0.5">
      <c r="B12" s="18" t="s">
        <v>192</v>
      </c>
      <c r="C12" s="17">
        <v>1.8829879598929899E-2</v>
      </c>
      <c r="D12" s="17">
        <v>2.5322616702611E-2</v>
      </c>
      <c r="E12" s="17">
        <v>1.2624652733047199E-2</v>
      </c>
      <c r="F12" s="17"/>
      <c r="G12" s="17">
        <v>1.77054961475594E-2</v>
      </c>
      <c r="H12" s="17">
        <v>3.1868768407323701E-2</v>
      </c>
      <c r="I12" s="17">
        <v>7.7664580506011296E-3</v>
      </c>
      <c r="J12" s="17">
        <v>2.36385522642522E-2</v>
      </c>
      <c r="K12" s="17">
        <v>1.3683530653002001E-2</v>
      </c>
      <c r="L12" s="17">
        <v>1.6740326562013099E-2</v>
      </c>
      <c r="M12" s="17"/>
      <c r="N12" s="17">
        <v>7.6613803371267898E-3</v>
      </c>
      <c r="O12" s="17">
        <v>2.5032184122105498E-2</v>
      </c>
      <c r="P12" s="17">
        <v>2.3282976186629799E-2</v>
      </c>
      <c r="Q12" s="17">
        <v>1.9469368995408499E-2</v>
      </c>
      <c r="R12" s="17"/>
      <c r="S12" s="17">
        <v>2.1860529508795901E-2</v>
      </c>
      <c r="T12" s="17">
        <v>1.36878795724335E-2</v>
      </c>
      <c r="U12" s="17">
        <v>0</v>
      </c>
      <c r="V12" s="17">
        <v>9.8476990310302007E-3</v>
      </c>
      <c r="W12" s="17">
        <v>1.26384225356005E-2</v>
      </c>
      <c r="X12" s="17">
        <v>1.8877899101253599E-2</v>
      </c>
      <c r="Y12" s="17">
        <v>2.7315505333862799E-2</v>
      </c>
      <c r="Z12" s="17">
        <v>2.76850836315942E-2</v>
      </c>
      <c r="AA12" s="17">
        <v>8.8734211235242007E-3</v>
      </c>
      <c r="AB12" s="17">
        <v>4.8439857073771603E-2</v>
      </c>
      <c r="AC12" s="17">
        <v>1.7313425662820601E-2</v>
      </c>
      <c r="AD12" s="17">
        <v>3.80241424075227E-2</v>
      </c>
      <c r="AE12" s="17"/>
      <c r="AF12" s="17">
        <v>1.95222147142304E-2</v>
      </c>
      <c r="AG12" s="17">
        <v>1.58277063472161E-2</v>
      </c>
      <c r="AH12" s="17">
        <v>3.27873976553631E-2</v>
      </c>
      <c r="AI12" s="17"/>
      <c r="AJ12" s="17">
        <v>1.94061833758543E-2</v>
      </c>
      <c r="AK12" s="17">
        <v>1.09056674707951E-2</v>
      </c>
      <c r="AL12" s="17">
        <v>1.16609356593474E-2</v>
      </c>
      <c r="AM12" s="17">
        <v>6.5789815776752497E-2</v>
      </c>
      <c r="AN12" s="17">
        <v>3.5817534134434802E-2</v>
      </c>
      <c r="AO12" s="17"/>
      <c r="AP12" s="17">
        <v>1.4982032428557999E-2</v>
      </c>
      <c r="AQ12" s="17">
        <v>8.1675013816207599E-3</v>
      </c>
      <c r="AR12" s="17">
        <v>1.23396784693131E-2</v>
      </c>
    </row>
    <row r="13" spans="2:44" x14ac:dyDescent="0.5">
      <c r="B13" s="18" t="s">
        <v>87</v>
      </c>
      <c r="C13" s="19">
        <v>7.4039907083039105E-2</v>
      </c>
      <c r="D13" s="19">
        <v>5.9173449137760202E-2</v>
      </c>
      <c r="E13" s="19">
        <v>8.8934227052154202E-2</v>
      </c>
      <c r="F13" s="19"/>
      <c r="G13" s="19">
        <v>5.0056438168649103E-2</v>
      </c>
      <c r="H13" s="19">
        <v>5.2289725621474901E-2</v>
      </c>
      <c r="I13" s="19">
        <v>8.3435637854457095E-2</v>
      </c>
      <c r="J13" s="19">
        <v>0.1182385481236</v>
      </c>
      <c r="K13" s="19">
        <v>9.9752390841864394E-2</v>
      </c>
      <c r="L13" s="19">
        <v>4.8551810872934503E-2</v>
      </c>
      <c r="M13" s="19"/>
      <c r="N13" s="19">
        <v>5.7604554897488697E-2</v>
      </c>
      <c r="O13" s="19">
        <v>4.1304711641597901E-2</v>
      </c>
      <c r="P13" s="19">
        <v>0.114019359483696</v>
      </c>
      <c r="Q13" s="19">
        <v>9.0735518780651198E-2</v>
      </c>
      <c r="R13" s="19"/>
      <c r="S13" s="19">
        <v>8.4325148659505106E-2</v>
      </c>
      <c r="T13" s="19">
        <v>6.9383857762193399E-2</v>
      </c>
      <c r="U13" s="19">
        <v>7.7956080462347796E-2</v>
      </c>
      <c r="V13" s="19">
        <v>5.6740471732898298E-2</v>
      </c>
      <c r="W13" s="19">
        <v>0.101141956056975</v>
      </c>
      <c r="X13" s="19">
        <v>9.4673310210796904E-2</v>
      </c>
      <c r="Y13" s="19">
        <v>7.1731645914989095E-2</v>
      </c>
      <c r="Z13" s="19">
        <v>4.9675165570161897E-2</v>
      </c>
      <c r="AA13" s="19">
        <v>7.01131384097467E-2</v>
      </c>
      <c r="AB13" s="19">
        <v>5.1042922791755999E-2</v>
      </c>
      <c r="AC13" s="19">
        <v>8.0484508637103394E-2</v>
      </c>
      <c r="AD13" s="19">
        <v>6.5842878290837695E-2</v>
      </c>
      <c r="AE13" s="19"/>
      <c r="AF13" s="19">
        <v>8.9012866713156502E-2</v>
      </c>
      <c r="AG13" s="19">
        <v>5.1476795216288E-2</v>
      </c>
      <c r="AH13" s="19">
        <v>9.8393617229710004E-2</v>
      </c>
      <c r="AI13" s="19"/>
      <c r="AJ13" s="19">
        <v>6.5805637125134805E-2</v>
      </c>
      <c r="AK13" s="19">
        <v>5.60785756007251E-2</v>
      </c>
      <c r="AL13" s="19">
        <v>5.5106576958281403E-2</v>
      </c>
      <c r="AM13" s="19">
        <v>5.387807126929E-2</v>
      </c>
      <c r="AN13" s="19">
        <v>0.11832617614376301</v>
      </c>
      <c r="AO13" s="19"/>
      <c r="AP13" s="19">
        <v>5.7832073065946302E-2</v>
      </c>
      <c r="AQ13" s="19">
        <v>5.3290932349230602E-2</v>
      </c>
      <c r="AR13" s="19">
        <v>4.2450012594639798E-2</v>
      </c>
    </row>
    <row r="14" spans="2:44" x14ac:dyDescent="0.5">
      <c r="B14" s="16" t="s">
        <v>194</v>
      </c>
    </row>
    <row r="15" spans="2:44" x14ac:dyDescent="0.5">
      <c r="B15" t="s">
        <v>76</v>
      </c>
    </row>
    <row r="16" spans="2:44" x14ac:dyDescent="0.5">
      <c r="B16" t="s">
        <v>77</v>
      </c>
    </row>
    <row r="18" spans="2:2" x14ac:dyDescent="0.5">
      <c r="B18" s="8" t="str">
        <f>HYPERLINK("#'Contents'!A1", "Return to Contents")</f>
        <v>Return to Contents</v>
      </c>
    </row>
  </sheetData>
  <mergeCells count="8">
    <mergeCell ref="AJ5:AN5"/>
    <mergeCell ref="AP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2:AR18"/>
  <sheetViews>
    <sheetView showGridLines="0" workbookViewId="0">
      <pane xSplit="2" topLeftCell="C1" activePane="topRight" state="frozen"/>
      <selection pane="topRight"/>
    </sheetView>
  </sheetViews>
  <sheetFormatPr defaultColWidth="10.8203125" defaultRowHeight="14.35" x14ac:dyDescent="0.5"/>
  <cols>
    <col min="2" max="2" width="25.703125" customWidth="1"/>
    <col min="3" max="5" width="10.703125" customWidth="1"/>
    <col min="6" max="6" width="2.17578125" customWidth="1"/>
    <col min="7" max="12" width="10.703125" customWidth="1"/>
    <col min="13" max="13" width="2.17578125" customWidth="1"/>
    <col min="14" max="17" width="10.703125" customWidth="1"/>
    <col min="18" max="18" width="2.17578125" customWidth="1"/>
    <col min="19" max="30" width="10.703125" customWidth="1"/>
    <col min="31" max="31" width="2.17578125" customWidth="1"/>
    <col min="32" max="34" width="10.703125" customWidth="1"/>
    <col min="35" max="35" width="2.17578125" customWidth="1"/>
    <col min="36" max="40" width="10.703125" customWidth="1"/>
    <col min="41" max="41" width="2.17578125" customWidth="1"/>
    <col min="42" max="44" width="10.703125" customWidth="1"/>
    <col min="45" max="45" width="2.17578125" customWidth="1"/>
  </cols>
  <sheetData>
    <row r="2" spans="2:44" ht="40" customHeight="1" x14ac:dyDescent="0.5">
      <c r="D2" s="30" t="s">
        <v>198</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row>
    <row r="5" spans="2:44" ht="30" customHeight="1" x14ac:dyDescent="0.5">
      <c r="B5" s="15"/>
      <c r="C5" s="15"/>
      <c r="D5" s="29" t="s">
        <v>50</v>
      </c>
      <c r="E5" s="29"/>
      <c r="F5" s="15"/>
      <c r="G5" s="29" t="s">
        <v>51</v>
      </c>
      <c r="H5" s="29"/>
      <c r="I5" s="29"/>
      <c r="J5" s="29"/>
      <c r="K5" s="29"/>
      <c r="L5" s="29"/>
      <c r="M5" s="15"/>
      <c r="N5" s="29" t="s">
        <v>52</v>
      </c>
      <c r="O5" s="29"/>
      <c r="P5" s="29"/>
      <c r="Q5" s="29"/>
      <c r="R5" s="15"/>
      <c r="S5" s="29" t="s">
        <v>53</v>
      </c>
      <c r="T5" s="29"/>
      <c r="U5" s="29"/>
      <c r="V5" s="29"/>
      <c r="W5" s="29"/>
      <c r="X5" s="29"/>
      <c r="Y5" s="29"/>
      <c r="Z5" s="29"/>
      <c r="AA5" s="29"/>
      <c r="AB5" s="29"/>
      <c r="AC5" s="29"/>
      <c r="AD5" s="29"/>
      <c r="AE5" s="15"/>
      <c r="AF5" s="29" t="s">
        <v>54</v>
      </c>
      <c r="AG5" s="29"/>
      <c r="AH5" s="29"/>
      <c r="AI5" s="15"/>
      <c r="AJ5" s="29" t="s">
        <v>55</v>
      </c>
      <c r="AK5" s="29"/>
      <c r="AL5" s="29"/>
      <c r="AM5" s="29"/>
      <c r="AN5" s="29"/>
      <c r="AO5" s="15"/>
      <c r="AP5" s="29" t="s">
        <v>56</v>
      </c>
      <c r="AQ5" s="29"/>
      <c r="AR5" s="29"/>
    </row>
    <row r="6" spans="2:44" ht="43" x14ac:dyDescent="0.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row>
    <row r="7" spans="2:44" ht="30" customHeight="1" x14ac:dyDescent="0.5">
      <c r="B7" s="10" t="s">
        <v>18</v>
      </c>
      <c r="C7" s="10">
        <v>1020</v>
      </c>
      <c r="D7" s="10">
        <v>474</v>
      </c>
      <c r="E7" s="10">
        <v>543</v>
      </c>
      <c r="F7" s="10"/>
      <c r="G7" s="10">
        <v>163</v>
      </c>
      <c r="H7" s="10">
        <v>157</v>
      </c>
      <c r="I7" s="10">
        <v>157</v>
      </c>
      <c r="J7" s="10">
        <v>158</v>
      </c>
      <c r="K7" s="10">
        <v>149</v>
      </c>
      <c r="L7" s="10">
        <v>236</v>
      </c>
      <c r="M7" s="10"/>
      <c r="N7" s="10">
        <v>286</v>
      </c>
      <c r="O7" s="10">
        <v>271</v>
      </c>
      <c r="P7" s="10">
        <v>199</v>
      </c>
      <c r="Q7" s="10">
        <v>261</v>
      </c>
      <c r="R7" s="10"/>
      <c r="S7" s="10">
        <v>157</v>
      </c>
      <c r="T7" s="10">
        <v>119</v>
      </c>
      <c r="U7" s="10">
        <v>76</v>
      </c>
      <c r="V7" s="10">
        <v>93</v>
      </c>
      <c r="W7" s="10">
        <v>78</v>
      </c>
      <c r="X7" s="10">
        <v>105</v>
      </c>
      <c r="Y7" s="10">
        <v>78</v>
      </c>
      <c r="Z7" s="10">
        <v>41</v>
      </c>
      <c r="AA7" s="10">
        <v>119</v>
      </c>
      <c r="AB7" s="10">
        <v>75</v>
      </c>
      <c r="AC7" s="10">
        <v>50</v>
      </c>
      <c r="AD7" s="10">
        <v>29</v>
      </c>
      <c r="AE7" s="10"/>
      <c r="AF7" s="10">
        <v>367</v>
      </c>
      <c r="AG7" s="10">
        <v>388</v>
      </c>
      <c r="AH7" s="10">
        <v>151</v>
      </c>
      <c r="AI7" s="10"/>
      <c r="AJ7" s="10">
        <v>348</v>
      </c>
      <c r="AK7" s="10">
        <v>275</v>
      </c>
      <c r="AL7" s="10">
        <v>75</v>
      </c>
      <c r="AM7" s="10">
        <v>15</v>
      </c>
      <c r="AN7" s="10">
        <v>141</v>
      </c>
      <c r="AO7" s="10"/>
      <c r="AP7" s="10">
        <v>200</v>
      </c>
      <c r="AQ7" s="10">
        <v>364</v>
      </c>
      <c r="AR7" s="10">
        <v>74</v>
      </c>
    </row>
    <row r="8" spans="2:44" ht="30" customHeight="1" x14ac:dyDescent="0.5">
      <c r="B8" s="11" t="s">
        <v>19</v>
      </c>
      <c r="C8" s="11">
        <v>1017</v>
      </c>
      <c r="D8" s="11">
        <v>480</v>
      </c>
      <c r="E8" s="11">
        <v>534</v>
      </c>
      <c r="F8" s="11"/>
      <c r="G8" s="11">
        <v>155</v>
      </c>
      <c r="H8" s="11">
        <v>179</v>
      </c>
      <c r="I8" s="11">
        <v>165</v>
      </c>
      <c r="J8" s="11">
        <v>163</v>
      </c>
      <c r="K8" s="11">
        <v>139</v>
      </c>
      <c r="L8" s="11">
        <v>216</v>
      </c>
      <c r="M8" s="11"/>
      <c r="N8" s="11">
        <v>285</v>
      </c>
      <c r="O8" s="11">
        <v>257</v>
      </c>
      <c r="P8" s="11">
        <v>212</v>
      </c>
      <c r="Q8" s="11">
        <v>261</v>
      </c>
      <c r="R8" s="11"/>
      <c r="S8" s="11">
        <v>153</v>
      </c>
      <c r="T8" s="11">
        <v>114</v>
      </c>
      <c r="U8" s="11">
        <v>75</v>
      </c>
      <c r="V8" s="11">
        <v>90</v>
      </c>
      <c r="W8" s="11">
        <v>77</v>
      </c>
      <c r="X8" s="11">
        <v>97</v>
      </c>
      <c r="Y8" s="11">
        <v>79</v>
      </c>
      <c r="Z8" s="11">
        <v>39</v>
      </c>
      <c r="AA8" s="11">
        <v>117</v>
      </c>
      <c r="AB8" s="11">
        <v>95</v>
      </c>
      <c r="AC8" s="11">
        <v>47</v>
      </c>
      <c r="AD8" s="11">
        <v>33</v>
      </c>
      <c r="AE8" s="11"/>
      <c r="AF8" s="11">
        <v>357</v>
      </c>
      <c r="AG8" s="11">
        <v>397</v>
      </c>
      <c r="AH8" s="11">
        <v>155</v>
      </c>
      <c r="AI8" s="11"/>
      <c r="AJ8" s="11">
        <v>339</v>
      </c>
      <c r="AK8" s="11">
        <v>277</v>
      </c>
      <c r="AL8" s="11">
        <v>73</v>
      </c>
      <c r="AM8" s="11">
        <v>14</v>
      </c>
      <c r="AN8" s="11">
        <v>142</v>
      </c>
      <c r="AO8" s="11"/>
      <c r="AP8" s="11">
        <v>199</v>
      </c>
      <c r="AQ8" s="11">
        <v>365</v>
      </c>
      <c r="AR8" s="11">
        <v>72</v>
      </c>
    </row>
    <row r="9" spans="2:44" ht="43" x14ac:dyDescent="0.5">
      <c r="B9" s="18" t="s">
        <v>189</v>
      </c>
      <c r="C9" s="17">
        <v>0.16724251921452801</v>
      </c>
      <c r="D9" s="17">
        <v>0.176418825475888</v>
      </c>
      <c r="E9" s="17">
        <v>0.15987992838842399</v>
      </c>
      <c r="F9" s="17"/>
      <c r="G9" s="17">
        <v>0.21500659150777601</v>
      </c>
      <c r="H9" s="17">
        <v>0.19703401244062399</v>
      </c>
      <c r="I9" s="17">
        <v>0.20090785753929499</v>
      </c>
      <c r="J9" s="17">
        <v>0.18849543194221399</v>
      </c>
      <c r="K9" s="17">
        <v>7.5374997680619699E-2</v>
      </c>
      <c r="L9" s="17">
        <v>0.12558176612531799</v>
      </c>
      <c r="M9" s="17"/>
      <c r="N9" s="17">
        <v>0.203803136392639</v>
      </c>
      <c r="O9" s="17">
        <v>0.12126350226860901</v>
      </c>
      <c r="P9" s="17">
        <v>0.215682461065827</v>
      </c>
      <c r="Q9" s="17">
        <v>0.131383538706699</v>
      </c>
      <c r="R9" s="17"/>
      <c r="S9" s="17">
        <v>0.208502033096712</v>
      </c>
      <c r="T9" s="17">
        <v>0.14346539380527701</v>
      </c>
      <c r="U9" s="17">
        <v>0.131257141320683</v>
      </c>
      <c r="V9" s="17">
        <v>0.13193751567717299</v>
      </c>
      <c r="W9" s="17">
        <v>0.18159229921272599</v>
      </c>
      <c r="X9" s="17">
        <v>0.19177793099631299</v>
      </c>
      <c r="Y9" s="17">
        <v>0.19133409105465801</v>
      </c>
      <c r="Z9" s="17">
        <v>0.117498440152531</v>
      </c>
      <c r="AA9" s="17">
        <v>0.17710377923062601</v>
      </c>
      <c r="AB9" s="17">
        <v>0.16616859901395101</v>
      </c>
      <c r="AC9" s="17">
        <v>0.16419314245563801</v>
      </c>
      <c r="AD9" s="17">
        <v>0.105990390872002</v>
      </c>
      <c r="AE9" s="17"/>
      <c r="AF9" s="17">
        <v>0.16612413752445501</v>
      </c>
      <c r="AG9" s="17">
        <v>0.16457322022894999</v>
      </c>
      <c r="AH9" s="17">
        <v>0.17385291557990201</v>
      </c>
      <c r="AI9" s="17"/>
      <c r="AJ9" s="17">
        <v>0.15437673709053301</v>
      </c>
      <c r="AK9" s="17">
        <v>0.21969570625441601</v>
      </c>
      <c r="AL9" s="17">
        <v>0.158074714024945</v>
      </c>
      <c r="AM9" s="17">
        <v>0.13761826774757199</v>
      </c>
      <c r="AN9" s="17">
        <v>0.12582325714395801</v>
      </c>
      <c r="AO9" s="17"/>
      <c r="AP9" s="17">
        <v>0.139364128826516</v>
      </c>
      <c r="AQ9" s="17">
        <v>0.22302614268482299</v>
      </c>
      <c r="AR9" s="17">
        <v>0.189176482531632</v>
      </c>
    </row>
    <row r="10" spans="2:44" ht="28.7" x14ac:dyDescent="0.5">
      <c r="B10" s="18" t="s">
        <v>190</v>
      </c>
      <c r="C10" s="17">
        <v>0.49308436951576101</v>
      </c>
      <c r="D10" s="17">
        <v>0.49285881007413102</v>
      </c>
      <c r="E10" s="17">
        <v>0.49415367849146302</v>
      </c>
      <c r="F10" s="17"/>
      <c r="G10" s="17">
        <v>0.42219930291894597</v>
      </c>
      <c r="H10" s="17">
        <v>0.49623559552802998</v>
      </c>
      <c r="I10" s="17">
        <v>0.47593987917673197</v>
      </c>
      <c r="J10" s="17">
        <v>0.526673848295512</v>
      </c>
      <c r="K10" s="17">
        <v>0.50376472146913298</v>
      </c>
      <c r="L10" s="17">
        <v>0.52211806632603297</v>
      </c>
      <c r="M10" s="17"/>
      <c r="N10" s="17">
        <v>0.51355503630942101</v>
      </c>
      <c r="O10" s="17">
        <v>0.54083814570247102</v>
      </c>
      <c r="P10" s="17">
        <v>0.45305464299488202</v>
      </c>
      <c r="Q10" s="17">
        <v>0.45824680114484101</v>
      </c>
      <c r="R10" s="17"/>
      <c r="S10" s="17">
        <v>0.41117444507067302</v>
      </c>
      <c r="T10" s="17">
        <v>0.50034828775945595</v>
      </c>
      <c r="U10" s="17">
        <v>0.59915416276757405</v>
      </c>
      <c r="V10" s="17">
        <v>0.47637910351604101</v>
      </c>
      <c r="W10" s="17">
        <v>0.54644064728158304</v>
      </c>
      <c r="X10" s="17">
        <v>0.51732313520479001</v>
      </c>
      <c r="Y10" s="17">
        <v>0.462114832232349</v>
      </c>
      <c r="Z10" s="17">
        <v>0.62300265861050896</v>
      </c>
      <c r="AA10" s="17">
        <v>0.53917394535148599</v>
      </c>
      <c r="AB10" s="17">
        <v>0.45887321478246701</v>
      </c>
      <c r="AC10" s="17">
        <v>0.41817984956578103</v>
      </c>
      <c r="AD10" s="17">
        <v>0.418401757276672</v>
      </c>
      <c r="AE10" s="17"/>
      <c r="AF10" s="17">
        <v>0.51456335802962505</v>
      </c>
      <c r="AG10" s="17">
        <v>0.52483791809630997</v>
      </c>
      <c r="AH10" s="17">
        <v>0.41655381199184699</v>
      </c>
      <c r="AI10" s="17"/>
      <c r="AJ10" s="17">
        <v>0.53057278454631795</v>
      </c>
      <c r="AK10" s="17">
        <v>0.52015293134145901</v>
      </c>
      <c r="AL10" s="17">
        <v>0.48464713586326102</v>
      </c>
      <c r="AM10" s="17">
        <v>0.522175494104549</v>
      </c>
      <c r="AN10" s="17">
        <v>0.42854889189416501</v>
      </c>
      <c r="AO10" s="17"/>
      <c r="AP10" s="17">
        <v>0.549467451982522</v>
      </c>
      <c r="AQ10" s="17">
        <v>0.50798983545205501</v>
      </c>
      <c r="AR10" s="17">
        <v>0.44089525547083303</v>
      </c>
    </row>
    <row r="11" spans="2:44" ht="28.7" x14ac:dyDescent="0.5">
      <c r="B11" s="18" t="s">
        <v>191</v>
      </c>
      <c r="C11" s="17">
        <v>0.19289760280903001</v>
      </c>
      <c r="D11" s="17">
        <v>0.19957423533347601</v>
      </c>
      <c r="E11" s="17">
        <v>0.18433086489473999</v>
      </c>
      <c r="F11" s="17"/>
      <c r="G11" s="17">
        <v>0.247871316084669</v>
      </c>
      <c r="H11" s="17">
        <v>0.16928274768720999</v>
      </c>
      <c r="I11" s="17">
        <v>0.171886483225199</v>
      </c>
      <c r="J11" s="17">
        <v>0.13487505234818001</v>
      </c>
      <c r="K11" s="17">
        <v>0.27288932932321502</v>
      </c>
      <c r="L11" s="17">
        <v>0.18155656398960801</v>
      </c>
      <c r="M11" s="17"/>
      <c r="N11" s="17">
        <v>0.19930205624236999</v>
      </c>
      <c r="O11" s="17">
        <v>0.19718966711143701</v>
      </c>
      <c r="P11" s="17">
        <v>0.194622174670672</v>
      </c>
      <c r="Q11" s="17">
        <v>0.18242503471601099</v>
      </c>
      <c r="R11" s="17"/>
      <c r="S11" s="17">
        <v>0.204175774662858</v>
      </c>
      <c r="T11" s="17">
        <v>0.181267377725257</v>
      </c>
      <c r="U11" s="17">
        <v>0.16738253638193501</v>
      </c>
      <c r="V11" s="17">
        <v>0.20822930723199601</v>
      </c>
      <c r="W11" s="17">
        <v>0.17213938023612499</v>
      </c>
      <c r="X11" s="17">
        <v>0.166508495345011</v>
      </c>
      <c r="Y11" s="17">
        <v>0.168230121470481</v>
      </c>
      <c r="Z11" s="17">
        <v>0.14434530370627899</v>
      </c>
      <c r="AA11" s="17">
        <v>0.18948794610814501</v>
      </c>
      <c r="AB11" s="17">
        <v>0.22141305672716</v>
      </c>
      <c r="AC11" s="17">
        <v>0.217428111007719</v>
      </c>
      <c r="AD11" s="17">
        <v>0.33312239468696497</v>
      </c>
      <c r="AE11" s="17"/>
      <c r="AF11" s="17">
        <v>0.16740312949019001</v>
      </c>
      <c r="AG11" s="17">
        <v>0.20173219751698299</v>
      </c>
      <c r="AH11" s="17">
        <v>0.20397956963775701</v>
      </c>
      <c r="AI11" s="17"/>
      <c r="AJ11" s="17">
        <v>0.18350540463807499</v>
      </c>
      <c r="AK11" s="17">
        <v>0.144290960745696</v>
      </c>
      <c r="AL11" s="17">
        <v>0.23632503736715499</v>
      </c>
      <c r="AM11" s="17">
        <v>0.137708950823965</v>
      </c>
      <c r="AN11" s="17">
        <v>0.230709557525795</v>
      </c>
      <c r="AO11" s="17"/>
      <c r="AP11" s="17">
        <v>0.17199637373837401</v>
      </c>
      <c r="AQ11" s="17">
        <v>0.16448410061712501</v>
      </c>
      <c r="AR11" s="17">
        <v>0.27453718137049199</v>
      </c>
    </row>
    <row r="12" spans="2:44" ht="28.7" x14ac:dyDescent="0.5">
      <c r="B12" s="18" t="s">
        <v>192</v>
      </c>
      <c r="C12" s="17">
        <v>4.4770601000215501E-2</v>
      </c>
      <c r="D12" s="17">
        <v>5.9050978146913499E-2</v>
      </c>
      <c r="E12" s="17">
        <v>3.2153670651352301E-2</v>
      </c>
      <c r="F12" s="17"/>
      <c r="G12" s="17">
        <v>2.4327047028507399E-2</v>
      </c>
      <c r="H12" s="17">
        <v>6.4404206999268104E-2</v>
      </c>
      <c r="I12" s="17">
        <v>6.4103960361127102E-2</v>
      </c>
      <c r="J12" s="17">
        <v>2.5029743505802001E-2</v>
      </c>
      <c r="K12" s="17">
        <v>4.8889388129702997E-2</v>
      </c>
      <c r="L12" s="17">
        <v>4.06383971296417E-2</v>
      </c>
      <c r="M12" s="17"/>
      <c r="N12" s="17">
        <v>3.6816641877618302E-2</v>
      </c>
      <c r="O12" s="17">
        <v>4.8475186518001201E-2</v>
      </c>
      <c r="P12" s="17">
        <v>5.7958045674474497E-2</v>
      </c>
      <c r="Q12" s="17">
        <v>3.9615056053637E-2</v>
      </c>
      <c r="R12" s="17"/>
      <c r="S12" s="17">
        <v>5.8052572695667999E-2</v>
      </c>
      <c r="T12" s="17">
        <v>6.7501751900607504E-2</v>
      </c>
      <c r="U12" s="17">
        <v>1.19542086269868E-2</v>
      </c>
      <c r="V12" s="17">
        <v>4.0978837344741802E-2</v>
      </c>
      <c r="W12" s="17">
        <v>4.9993764600923397E-2</v>
      </c>
      <c r="X12" s="17">
        <v>4.8921223693173803E-2</v>
      </c>
      <c r="Y12" s="17">
        <v>3.3253004613967199E-2</v>
      </c>
      <c r="Z12" s="17">
        <v>0</v>
      </c>
      <c r="AA12" s="17">
        <v>9.2475733707749596E-3</v>
      </c>
      <c r="AB12" s="17">
        <v>4.19257580653217E-2</v>
      </c>
      <c r="AC12" s="17">
        <v>9.2673888066922006E-2</v>
      </c>
      <c r="AD12" s="17">
        <v>0.10978883658554101</v>
      </c>
      <c r="AE12" s="17"/>
      <c r="AF12" s="17">
        <v>5.33287351979706E-2</v>
      </c>
      <c r="AG12" s="17">
        <v>4.6167050195548898E-2</v>
      </c>
      <c r="AH12" s="17">
        <v>3.3209841515440999E-2</v>
      </c>
      <c r="AI12" s="17"/>
      <c r="AJ12" s="17">
        <v>5.4652827664175403E-2</v>
      </c>
      <c r="AK12" s="17">
        <v>2.8151291411350199E-2</v>
      </c>
      <c r="AL12" s="17">
        <v>3.0938474855886699E-2</v>
      </c>
      <c r="AM12" s="17">
        <v>0</v>
      </c>
      <c r="AN12" s="17">
        <v>5.9312211198233003E-2</v>
      </c>
      <c r="AO12" s="17"/>
      <c r="AP12" s="17">
        <v>5.0608126155338898E-2</v>
      </c>
      <c r="AQ12" s="17">
        <v>2.8660665755501601E-2</v>
      </c>
      <c r="AR12" s="17">
        <v>1.6605489618876802E-2</v>
      </c>
    </row>
    <row r="13" spans="2:44" x14ac:dyDescent="0.5">
      <c r="B13" s="18" t="s">
        <v>87</v>
      </c>
      <c r="C13" s="19">
        <v>0.10200490746046501</v>
      </c>
      <c r="D13" s="19">
        <v>7.2097150969590698E-2</v>
      </c>
      <c r="E13" s="19">
        <v>0.129481857574021</v>
      </c>
      <c r="F13" s="19"/>
      <c r="G13" s="19">
        <v>9.0595742460102005E-2</v>
      </c>
      <c r="H13" s="19">
        <v>7.3043437344867707E-2</v>
      </c>
      <c r="I13" s="19">
        <v>8.7161819697647094E-2</v>
      </c>
      <c r="J13" s="19">
        <v>0.12492592390829201</v>
      </c>
      <c r="K13" s="19">
        <v>9.9081563397329195E-2</v>
      </c>
      <c r="L13" s="19">
        <v>0.13010520642939899</v>
      </c>
      <c r="M13" s="19"/>
      <c r="N13" s="19">
        <v>4.6523129177951698E-2</v>
      </c>
      <c r="O13" s="19">
        <v>9.2233498399482097E-2</v>
      </c>
      <c r="P13" s="19">
        <v>7.8682675594143894E-2</v>
      </c>
      <c r="Q13" s="19">
        <v>0.18832956937881101</v>
      </c>
      <c r="R13" s="19"/>
      <c r="S13" s="19">
        <v>0.118095174474089</v>
      </c>
      <c r="T13" s="19">
        <v>0.107417188809402</v>
      </c>
      <c r="U13" s="19">
        <v>9.0251950902821607E-2</v>
      </c>
      <c r="V13" s="19">
        <v>0.14247523623004699</v>
      </c>
      <c r="W13" s="19">
        <v>4.9833908668643297E-2</v>
      </c>
      <c r="X13" s="19">
        <v>7.54692147607125E-2</v>
      </c>
      <c r="Y13" s="19">
        <v>0.14506795062854499</v>
      </c>
      <c r="Z13" s="19">
        <v>0.115153597530681</v>
      </c>
      <c r="AA13" s="19">
        <v>8.4986755938967706E-2</v>
      </c>
      <c r="AB13" s="19">
        <v>0.1116193714111</v>
      </c>
      <c r="AC13" s="19">
        <v>0.10752500890394</v>
      </c>
      <c r="AD13" s="19">
        <v>3.2696620578820501E-2</v>
      </c>
      <c r="AE13" s="19"/>
      <c r="AF13" s="19">
        <v>9.8580639757759603E-2</v>
      </c>
      <c r="AG13" s="19">
        <v>6.2689613962207902E-2</v>
      </c>
      <c r="AH13" s="19">
        <v>0.172403861275053</v>
      </c>
      <c r="AI13" s="19"/>
      <c r="AJ13" s="19">
        <v>7.6892246060898894E-2</v>
      </c>
      <c r="AK13" s="19">
        <v>8.77091102470796E-2</v>
      </c>
      <c r="AL13" s="19">
        <v>9.0014637888751997E-2</v>
      </c>
      <c r="AM13" s="19">
        <v>0.202497287323914</v>
      </c>
      <c r="AN13" s="19">
        <v>0.155606082237849</v>
      </c>
      <c r="AO13" s="19"/>
      <c r="AP13" s="19">
        <v>8.8563919297249605E-2</v>
      </c>
      <c r="AQ13" s="19">
        <v>7.5839255490495805E-2</v>
      </c>
      <c r="AR13" s="19">
        <v>7.87855910081664E-2</v>
      </c>
    </row>
    <row r="14" spans="2:44" x14ac:dyDescent="0.5">
      <c r="B14" s="16" t="s">
        <v>194</v>
      </c>
    </row>
    <row r="15" spans="2:44" x14ac:dyDescent="0.5">
      <c r="B15" t="s">
        <v>76</v>
      </c>
    </row>
    <row r="16" spans="2:44" x14ac:dyDescent="0.5">
      <c r="B16" t="s">
        <v>77</v>
      </c>
    </row>
    <row r="18" spans="2:2" x14ac:dyDescent="0.5">
      <c r="B18" s="8" t="str">
        <f>HYPERLINK("#'Contents'!A1", "Return to Contents")</f>
        <v>Return to Contents</v>
      </c>
    </row>
  </sheetData>
  <mergeCells count="8">
    <mergeCell ref="AJ5:AN5"/>
    <mergeCell ref="AP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2:AR18"/>
  <sheetViews>
    <sheetView showGridLines="0" workbookViewId="0">
      <pane xSplit="2" topLeftCell="C1" activePane="topRight" state="frozen"/>
      <selection pane="topRight"/>
    </sheetView>
  </sheetViews>
  <sheetFormatPr defaultColWidth="10.8203125" defaultRowHeight="14.35" x14ac:dyDescent="0.5"/>
  <cols>
    <col min="2" max="2" width="25.703125" customWidth="1"/>
    <col min="3" max="5" width="10.703125" customWidth="1"/>
    <col min="6" max="6" width="2.17578125" customWidth="1"/>
    <col min="7" max="12" width="10.703125" customWidth="1"/>
    <col min="13" max="13" width="2.17578125" customWidth="1"/>
    <col min="14" max="17" width="10.703125" customWidth="1"/>
    <col min="18" max="18" width="2.17578125" customWidth="1"/>
    <col min="19" max="30" width="10.703125" customWidth="1"/>
    <col min="31" max="31" width="2.17578125" customWidth="1"/>
    <col min="32" max="34" width="10.703125" customWidth="1"/>
    <col min="35" max="35" width="2.17578125" customWidth="1"/>
    <col min="36" max="40" width="10.703125" customWidth="1"/>
    <col min="41" max="41" width="2.17578125" customWidth="1"/>
    <col min="42" max="44" width="10.703125" customWidth="1"/>
    <col min="45" max="45" width="2.17578125" customWidth="1"/>
  </cols>
  <sheetData>
    <row r="2" spans="2:44" ht="40" customHeight="1" x14ac:dyDescent="0.5">
      <c r="D2" s="30" t="s">
        <v>199</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row>
    <row r="5" spans="2:44" ht="30" customHeight="1" x14ac:dyDescent="0.5">
      <c r="B5" s="15"/>
      <c r="C5" s="15"/>
      <c r="D5" s="29" t="s">
        <v>50</v>
      </c>
      <c r="E5" s="29"/>
      <c r="F5" s="15"/>
      <c r="G5" s="29" t="s">
        <v>51</v>
      </c>
      <c r="H5" s="29"/>
      <c r="I5" s="29"/>
      <c r="J5" s="29"/>
      <c r="K5" s="29"/>
      <c r="L5" s="29"/>
      <c r="M5" s="15"/>
      <c r="N5" s="29" t="s">
        <v>52</v>
      </c>
      <c r="O5" s="29"/>
      <c r="P5" s="29"/>
      <c r="Q5" s="29"/>
      <c r="R5" s="15"/>
      <c r="S5" s="29" t="s">
        <v>53</v>
      </c>
      <c r="T5" s="29"/>
      <c r="U5" s="29"/>
      <c r="V5" s="29"/>
      <c r="W5" s="29"/>
      <c r="X5" s="29"/>
      <c r="Y5" s="29"/>
      <c r="Z5" s="29"/>
      <c r="AA5" s="29"/>
      <c r="AB5" s="29"/>
      <c r="AC5" s="29"/>
      <c r="AD5" s="29"/>
      <c r="AE5" s="15"/>
      <c r="AF5" s="29" t="s">
        <v>54</v>
      </c>
      <c r="AG5" s="29"/>
      <c r="AH5" s="29"/>
      <c r="AI5" s="15"/>
      <c r="AJ5" s="29" t="s">
        <v>55</v>
      </c>
      <c r="AK5" s="29"/>
      <c r="AL5" s="29"/>
      <c r="AM5" s="29"/>
      <c r="AN5" s="29"/>
      <c r="AO5" s="15"/>
      <c r="AP5" s="29" t="s">
        <v>56</v>
      </c>
      <c r="AQ5" s="29"/>
      <c r="AR5" s="29"/>
    </row>
    <row r="6" spans="2:44" ht="43" x14ac:dyDescent="0.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row>
    <row r="7" spans="2:44" ht="30" customHeight="1" x14ac:dyDescent="0.5">
      <c r="B7" s="10" t="s">
        <v>18</v>
      </c>
      <c r="C7" s="10">
        <v>993</v>
      </c>
      <c r="D7" s="10">
        <v>501</v>
      </c>
      <c r="E7" s="10">
        <v>491</v>
      </c>
      <c r="F7" s="10"/>
      <c r="G7" s="10">
        <v>130</v>
      </c>
      <c r="H7" s="10">
        <v>136</v>
      </c>
      <c r="I7" s="10">
        <v>174</v>
      </c>
      <c r="J7" s="10">
        <v>173</v>
      </c>
      <c r="K7" s="10">
        <v>157</v>
      </c>
      <c r="L7" s="10">
        <v>223</v>
      </c>
      <c r="M7" s="10"/>
      <c r="N7" s="10">
        <v>259</v>
      </c>
      <c r="O7" s="10">
        <v>279</v>
      </c>
      <c r="P7" s="10">
        <v>216</v>
      </c>
      <c r="Q7" s="10">
        <v>237</v>
      </c>
      <c r="R7" s="10"/>
      <c r="S7" s="10">
        <v>131</v>
      </c>
      <c r="T7" s="10">
        <v>149</v>
      </c>
      <c r="U7" s="10">
        <v>86</v>
      </c>
      <c r="V7" s="10">
        <v>92</v>
      </c>
      <c r="W7" s="10">
        <v>65</v>
      </c>
      <c r="X7" s="10">
        <v>88</v>
      </c>
      <c r="Y7" s="10">
        <v>83</v>
      </c>
      <c r="Z7" s="10">
        <v>42</v>
      </c>
      <c r="AA7" s="10">
        <v>108</v>
      </c>
      <c r="AB7" s="10">
        <v>69</v>
      </c>
      <c r="AC7" s="10">
        <v>57</v>
      </c>
      <c r="AD7" s="10">
        <v>23</v>
      </c>
      <c r="AE7" s="10"/>
      <c r="AF7" s="10">
        <v>363</v>
      </c>
      <c r="AG7" s="10">
        <v>397</v>
      </c>
      <c r="AH7" s="10">
        <v>148</v>
      </c>
      <c r="AI7" s="10"/>
      <c r="AJ7" s="10">
        <v>345</v>
      </c>
      <c r="AK7" s="10">
        <v>264</v>
      </c>
      <c r="AL7" s="10">
        <v>68</v>
      </c>
      <c r="AM7" s="10">
        <v>24</v>
      </c>
      <c r="AN7" s="10">
        <v>153</v>
      </c>
      <c r="AO7" s="10"/>
      <c r="AP7" s="10">
        <v>190</v>
      </c>
      <c r="AQ7" s="10">
        <v>368</v>
      </c>
      <c r="AR7" s="10">
        <v>59</v>
      </c>
    </row>
    <row r="8" spans="2:44" ht="30" customHeight="1" x14ac:dyDescent="0.5">
      <c r="B8" s="11" t="s">
        <v>19</v>
      </c>
      <c r="C8" s="11">
        <v>996</v>
      </c>
      <c r="D8" s="11">
        <v>513</v>
      </c>
      <c r="E8" s="11">
        <v>482</v>
      </c>
      <c r="F8" s="11"/>
      <c r="G8" s="11">
        <v>125</v>
      </c>
      <c r="H8" s="11">
        <v>162</v>
      </c>
      <c r="I8" s="11">
        <v>178</v>
      </c>
      <c r="J8" s="11">
        <v>180</v>
      </c>
      <c r="K8" s="11">
        <v>145</v>
      </c>
      <c r="L8" s="11">
        <v>205</v>
      </c>
      <c r="M8" s="11"/>
      <c r="N8" s="11">
        <v>256</v>
      </c>
      <c r="O8" s="11">
        <v>267</v>
      </c>
      <c r="P8" s="11">
        <v>229</v>
      </c>
      <c r="Q8" s="11">
        <v>241</v>
      </c>
      <c r="R8" s="11"/>
      <c r="S8" s="11">
        <v>129</v>
      </c>
      <c r="T8" s="11">
        <v>147</v>
      </c>
      <c r="U8" s="11">
        <v>86</v>
      </c>
      <c r="V8" s="11">
        <v>91</v>
      </c>
      <c r="W8" s="11">
        <v>64</v>
      </c>
      <c r="X8" s="11">
        <v>84</v>
      </c>
      <c r="Y8" s="11">
        <v>83</v>
      </c>
      <c r="Z8" s="11">
        <v>41</v>
      </c>
      <c r="AA8" s="11">
        <v>104</v>
      </c>
      <c r="AB8" s="11">
        <v>86</v>
      </c>
      <c r="AC8" s="11">
        <v>54</v>
      </c>
      <c r="AD8" s="11">
        <v>27</v>
      </c>
      <c r="AE8" s="11"/>
      <c r="AF8" s="11">
        <v>359</v>
      </c>
      <c r="AG8" s="11">
        <v>401</v>
      </c>
      <c r="AH8" s="11">
        <v>153</v>
      </c>
      <c r="AI8" s="11"/>
      <c r="AJ8" s="11">
        <v>336</v>
      </c>
      <c r="AK8" s="11">
        <v>268</v>
      </c>
      <c r="AL8" s="11">
        <v>66</v>
      </c>
      <c r="AM8" s="11">
        <v>23</v>
      </c>
      <c r="AN8" s="11">
        <v>156</v>
      </c>
      <c r="AO8" s="11"/>
      <c r="AP8" s="11">
        <v>184</v>
      </c>
      <c r="AQ8" s="11">
        <v>370</v>
      </c>
      <c r="AR8" s="11">
        <v>59</v>
      </c>
    </row>
    <row r="9" spans="2:44" ht="43" x14ac:dyDescent="0.5">
      <c r="B9" s="18" t="s">
        <v>189</v>
      </c>
      <c r="C9" s="17">
        <v>0.31431924094771202</v>
      </c>
      <c r="D9" s="17">
        <v>0.31782414968733103</v>
      </c>
      <c r="E9" s="17">
        <v>0.31131038394155203</v>
      </c>
      <c r="F9" s="17"/>
      <c r="G9" s="17">
        <v>0.27553201467767302</v>
      </c>
      <c r="H9" s="17">
        <v>0.27431695703437797</v>
      </c>
      <c r="I9" s="17">
        <v>0.28913835318056003</v>
      </c>
      <c r="J9" s="17">
        <v>0.30058569944420599</v>
      </c>
      <c r="K9" s="17">
        <v>0.37497473251251401</v>
      </c>
      <c r="L9" s="17">
        <v>0.36057116202869999</v>
      </c>
      <c r="M9" s="17"/>
      <c r="N9" s="17">
        <v>0.34585979516151799</v>
      </c>
      <c r="O9" s="17">
        <v>0.338120219192236</v>
      </c>
      <c r="P9" s="17">
        <v>0.25854071972312498</v>
      </c>
      <c r="Q9" s="17">
        <v>0.30621269488126102</v>
      </c>
      <c r="R9" s="17"/>
      <c r="S9" s="17">
        <v>0.30948066270413399</v>
      </c>
      <c r="T9" s="17">
        <v>0.25125568258422598</v>
      </c>
      <c r="U9" s="17">
        <v>0.22731031843945801</v>
      </c>
      <c r="V9" s="17">
        <v>0.29070068440914199</v>
      </c>
      <c r="W9" s="17">
        <v>0.36087563776284398</v>
      </c>
      <c r="X9" s="17">
        <v>0.34145750449175</v>
      </c>
      <c r="Y9" s="17">
        <v>0.44962997735729598</v>
      </c>
      <c r="Z9" s="17">
        <v>0.33703596342241798</v>
      </c>
      <c r="AA9" s="17">
        <v>0.33533257976570602</v>
      </c>
      <c r="AB9" s="17">
        <v>0.250728590785119</v>
      </c>
      <c r="AC9" s="17">
        <v>0.321836093934038</v>
      </c>
      <c r="AD9" s="17">
        <v>0.50321080987390998</v>
      </c>
      <c r="AE9" s="17"/>
      <c r="AF9" s="17">
        <v>0.33254393923708803</v>
      </c>
      <c r="AG9" s="17">
        <v>0.299064160425699</v>
      </c>
      <c r="AH9" s="17">
        <v>0.35893151118234101</v>
      </c>
      <c r="AI9" s="17"/>
      <c r="AJ9" s="17">
        <v>0.390226799187808</v>
      </c>
      <c r="AK9" s="17">
        <v>0.28739474645504898</v>
      </c>
      <c r="AL9" s="17">
        <v>0.29271839395836102</v>
      </c>
      <c r="AM9" s="17">
        <v>0.31982661735145601</v>
      </c>
      <c r="AN9" s="17">
        <v>0.27023894842521501</v>
      </c>
      <c r="AO9" s="17"/>
      <c r="AP9" s="17">
        <v>0.36688263193020598</v>
      </c>
      <c r="AQ9" s="17">
        <v>0.34742496295123898</v>
      </c>
      <c r="AR9" s="17">
        <v>0.303799481013313</v>
      </c>
    </row>
    <row r="10" spans="2:44" ht="28.7" x14ac:dyDescent="0.5">
      <c r="B10" s="18" t="s">
        <v>190</v>
      </c>
      <c r="C10" s="17">
        <v>0.48597618907038898</v>
      </c>
      <c r="D10" s="17">
        <v>0.47731894971664002</v>
      </c>
      <c r="E10" s="17">
        <v>0.494015454125386</v>
      </c>
      <c r="F10" s="17"/>
      <c r="G10" s="17">
        <v>0.50182245678320103</v>
      </c>
      <c r="H10" s="17">
        <v>0.45960816912469199</v>
      </c>
      <c r="I10" s="17">
        <v>0.50639950699852299</v>
      </c>
      <c r="J10" s="17">
        <v>0.45825510539739001</v>
      </c>
      <c r="K10" s="17">
        <v>0.44416036450461699</v>
      </c>
      <c r="L10" s="17">
        <v>0.53336943754041799</v>
      </c>
      <c r="M10" s="17"/>
      <c r="N10" s="17">
        <v>0.475126424627769</v>
      </c>
      <c r="O10" s="17">
        <v>0.48769337875768198</v>
      </c>
      <c r="P10" s="17">
        <v>0.50151347071147301</v>
      </c>
      <c r="Q10" s="17">
        <v>0.48040692075763503</v>
      </c>
      <c r="R10" s="17"/>
      <c r="S10" s="17">
        <v>0.42307614795854198</v>
      </c>
      <c r="T10" s="17">
        <v>0.50905762561429002</v>
      </c>
      <c r="U10" s="17">
        <v>0.597816584509271</v>
      </c>
      <c r="V10" s="17">
        <v>0.59021146422256698</v>
      </c>
      <c r="W10" s="17">
        <v>0.42018187412949798</v>
      </c>
      <c r="X10" s="17">
        <v>0.50504267379015</v>
      </c>
      <c r="Y10" s="17">
        <v>0.35631827861978399</v>
      </c>
      <c r="Z10" s="17">
        <v>0.39332219538827701</v>
      </c>
      <c r="AA10" s="17">
        <v>0.52476660152964405</v>
      </c>
      <c r="AB10" s="17">
        <v>0.49887188378356601</v>
      </c>
      <c r="AC10" s="17">
        <v>0.52594202993541395</v>
      </c>
      <c r="AD10" s="17">
        <v>0.313912917878228</v>
      </c>
      <c r="AE10" s="17"/>
      <c r="AF10" s="17">
        <v>0.46337960976322901</v>
      </c>
      <c r="AG10" s="17">
        <v>0.53245775931945705</v>
      </c>
      <c r="AH10" s="17">
        <v>0.40564960831656199</v>
      </c>
      <c r="AI10" s="17"/>
      <c r="AJ10" s="17">
        <v>0.45941649236503102</v>
      </c>
      <c r="AK10" s="17">
        <v>0.49826173280538</v>
      </c>
      <c r="AL10" s="17">
        <v>0.59076865952341595</v>
      </c>
      <c r="AM10" s="17">
        <v>0.39280412644745299</v>
      </c>
      <c r="AN10" s="17">
        <v>0.46334673070907201</v>
      </c>
      <c r="AO10" s="17"/>
      <c r="AP10" s="17">
        <v>0.50198200028172402</v>
      </c>
      <c r="AQ10" s="17">
        <v>0.48031106348939001</v>
      </c>
      <c r="AR10" s="17">
        <v>0.47613713159829202</v>
      </c>
    </row>
    <row r="11" spans="2:44" ht="28.7" x14ac:dyDescent="0.5">
      <c r="B11" s="18" t="s">
        <v>191</v>
      </c>
      <c r="C11" s="17">
        <v>0.101016149501178</v>
      </c>
      <c r="D11" s="17">
        <v>0.111283195489412</v>
      </c>
      <c r="E11" s="17">
        <v>9.0304724257517593E-2</v>
      </c>
      <c r="F11" s="17"/>
      <c r="G11" s="17">
        <v>9.6058027183701697E-2</v>
      </c>
      <c r="H11" s="17">
        <v>0.17667354128198701</v>
      </c>
      <c r="I11" s="17">
        <v>8.2555820261016793E-2</v>
      </c>
      <c r="J11" s="17">
        <v>0.110397872007042</v>
      </c>
      <c r="K11" s="17">
        <v>9.8808075027439699E-2</v>
      </c>
      <c r="L11" s="17">
        <v>5.36316337686083E-2</v>
      </c>
      <c r="M11" s="17"/>
      <c r="N11" s="17">
        <v>8.0640783245167796E-2</v>
      </c>
      <c r="O11" s="17">
        <v>0.112208181439396</v>
      </c>
      <c r="P11" s="17">
        <v>9.6731732124655606E-2</v>
      </c>
      <c r="Q11" s="17">
        <v>0.115208368805701</v>
      </c>
      <c r="R11" s="17"/>
      <c r="S11" s="17">
        <v>0.161681802782524</v>
      </c>
      <c r="T11" s="17">
        <v>0.13279714977693799</v>
      </c>
      <c r="U11" s="17">
        <v>7.8238621545874396E-2</v>
      </c>
      <c r="V11" s="17">
        <v>2.2736114225298001E-2</v>
      </c>
      <c r="W11" s="17">
        <v>0.12505830594412001</v>
      </c>
      <c r="X11" s="17">
        <v>7.2993341656431496E-2</v>
      </c>
      <c r="Y11" s="17">
        <v>9.1997718965397393E-2</v>
      </c>
      <c r="Z11" s="17">
        <v>0.19193283035557901</v>
      </c>
      <c r="AA11" s="17">
        <v>5.8409786027943E-2</v>
      </c>
      <c r="AB11" s="17">
        <v>0.116002027600674</v>
      </c>
      <c r="AC11" s="17">
        <v>6.4977952683519399E-2</v>
      </c>
      <c r="AD11" s="17">
        <v>8.3332166038265196E-2</v>
      </c>
      <c r="AE11" s="17"/>
      <c r="AF11" s="17">
        <v>9.1779911557462499E-2</v>
      </c>
      <c r="AG11" s="17">
        <v>0.118049581834456</v>
      </c>
      <c r="AH11" s="17">
        <v>7.2130694004390095E-2</v>
      </c>
      <c r="AI11" s="17"/>
      <c r="AJ11" s="17">
        <v>8.3332149305508696E-2</v>
      </c>
      <c r="AK11" s="17">
        <v>0.13173611904483501</v>
      </c>
      <c r="AL11" s="17">
        <v>5.7159719298463599E-2</v>
      </c>
      <c r="AM11" s="17">
        <v>0.117624944407376</v>
      </c>
      <c r="AN11" s="17">
        <v>9.4904651168354406E-2</v>
      </c>
      <c r="AO11" s="17"/>
      <c r="AP11" s="17">
        <v>8.2713690682111707E-2</v>
      </c>
      <c r="AQ11" s="17">
        <v>0.10434862332165699</v>
      </c>
      <c r="AR11" s="17">
        <v>6.4026949354036397E-2</v>
      </c>
    </row>
    <row r="12" spans="2:44" ht="28.7" x14ac:dyDescent="0.5">
      <c r="B12" s="18" t="s">
        <v>192</v>
      </c>
      <c r="C12" s="17">
        <v>3.2034222381425198E-2</v>
      </c>
      <c r="D12" s="17">
        <v>3.7880843516496003E-2</v>
      </c>
      <c r="E12" s="17">
        <v>2.5875544076125401E-2</v>
      </c>
      <c r="F12" s="17"/>
      <c r="G12" s="17">
        <v>3.11530355345216E-2</v>
      </c>
      <c r="H12" s="17">
        <v>4.0161725819729398E-2</v>
      </c>
      <c r="I12" s="17">
        <v>5.3714231876100201E-2</v>
      </c>
      <c r="J12" s="17">
        <v>3.6398230256727601E-2</v>
      </c>
      <c r="K12" s="17">
        <v>1.2460316442966799E-2</v>
      </c>
      <c r="L12" s="17">
        <v>1.7333439591276398E-2</v>
      </c>
      <c r="M12" s="17"/>
      <c r="N12" s="17">
        <v>2.6275462598622401E-2</v>
      </c>
      <c r="O12" s="17">
        <v>1.7946342859204999E-2</v>
      </c>
      <c r="P12" s="17">
        <v>5.3131379704744498E-2</v>
      </c>
      <c r="Q12" s="17">
        <v>3.3956083593081297E-2</v>
      </c>
      <c r="R12" s="17"/>
      <c r="S12" s="17">
        <v>4.0248505546878699E-2</v>
      </c>
      <c r="T12" s="17">
        <v>4.6912318457218799E-2</v>
      </c>
      <c r="U12" s="17">
        <v>2.3264087227573501E-2</v>
      </c>
      <c r="V12" s="17">
        <v>3.1791601650240302E-2</v>
      </c>
      <c r="W12" s="17">
        <v>0</v>
      </c>
      <c r="X12" s="17">
        <v>2.2535343317372999E-2</v>
      </c>
      <c r="Y12" s="17">
        <v>4.09485003319386E-2</v>
      </c>
      <c r="Z12" s="17">
        <v>5.2098977449666399E-2</v>
      </c>
      <c r="AA12" s="17">
        <v>1.9675433033343102E-2</v>
      </c>
      <c r="AB12" s="17">
        <v>6.3398251386613397E-2</v>
      </c>
      <c r="AC12" s="17">
        <v>0</v>
      </c>
      <c r="AD12" s="17">
        <v>0</v>
      </c>
      <c r="AE12" s="17"/>
      <c r="AF12" s="17">
        <v>4.1233176401167103E-2</v>
      </c>
      <c r="AG12" s="17">
        <v>1.11181192599313E-2</v>
      </c>
      <c r="AH12" s="17">
        <v>6.4233950642250098E-2</v>
      </c>
      <c r="AI12" s="17"/>
      <c r="AJ12" s="17">
        <v>3.16050777395546E-2</v>
      </c>
      <c r="AK12" s="17">
        <v>1.8537419855737002E-2</v>
      </c>
      <c r="AL12" s="17">
        <v>2.8722096106976701E-2</v>
      </c>
      <c r="AM12" s="17">
        <v>8.4980452844822002E-2</v>
      </c>
      <c r="AN12" s="17">
        <v>5.3121605273957297E-2</v>
      </c>
      <c r="AO12" s="17"/>
      <c r="AP12" s="17">
        <v>1.74391722769979E-2</v>
      </c>
      <c r="AQ12" s="17">
        <v>1.90501986794471E-2</v>
      </c>
      <c r="AR12" s="17">
        <v>9.1387859048808306E-2</v>
      </c>
    </row>
    <row r="13" spans="2:44" x14ac:dyDescent="0.5">
      <c r="B13" s="18" t="s">
        <v>87</v>
      </c>
      <c r="C13" s="19">
        <v>6.6654198099295306E-2</v>
      </c>
      <c r="D13" s="19">
        <v>5.5692861590119998E-2</v>
      </c>
      <c r="E13" s="19">
        <v>7.8493893599419204E-2</v>
      </c>
      <c r="F13" s="19"/>
      <c r="G13" s="19">
        <v>9.54344658209028E-2</v>
      </c>
      <c r="H13" s="19">
        <v>4.9239606739213598E-2</v>
      </c>
      <c r="I13" s="19">
        <v>6.8192087683799807E-2</v>
      </c>
      <c r="J13" s="19">
        <v>9.4363092894634099E-2</v>
      </c>
      <c r="K13" s="19">
        <v>6.9596511512461795E-2</v>
      </c>
      <c r="L13" s="19">
        <v>3.5094327070996897E-2</v>
      </c>
      <c r="M13" s="19"/>
      <c r="N13" s="19">
        <v>7.20975343669229E-2</v>
      </c>
      <c r="O13" s="19">
        <v>4.4031877751480299E-2</v>
      </c>
      <c r="P13" s="19">
        <v>9.0082697736001902E-2</v>
      </c>
      <c r="Q13" s="19">
        <v>6.4215931962321504E-2</v>
      </c>
      <c r="R13" s="19"/>
      <c r="S13" s="19">
        <v>6.5512881007921506E-2</v>
      </c>
      <c r="T13" s="19">
        <v>5.9977223567327702E-2</v>
      </c>
      <c r="U13" s="19">
        <v>7.3370388277822898E-2</v>
      </c>
      <c r="V13" s="19">
        <v>6.4560135492752704E-2</v>
      </c>
      <c r="W13" s="19">
        <v>9.3884182163538402E-2</v>
      </c>
      <c r="X13" s="19">
        <v>5.7971136744296298E-2</v>
      </c>
      <c r="Y13" s="19">
        <v>6.1105524725583303E-2</v>
      </c>
      <c r="Z13" s="19">
        <v>2.5610033384060201E-2</v>
      </c>
      <c r="AA13" s="19">
        <v>6.1815599643363903E-2</v>
      </c>
      <c r="AB13" s="19">
        <v>7.0999246444027705E-2</v>
      </c>
      <c r="AC13" s="19">
        <v>8.7243923447029706E-2</v>
      </c>
      <c r="AD13" s="19">
        <v>9.9544106209597305E-2</v>
      </c>
      <c r="AE13" s="19"/>
      <c r="AF13" s="19">
        <v>7.1063363041053207E-2</v>
      </c>
      <c r="AG13" s="19">
        <v>3.9310379160455503E-2</v>
      </c>
      <c r="AH13" s="19">
        <v>9.9054235854457703E-2</v>
      </c>
      <c r="AI13" s="19"/>
      <c r="AJ13" s="19">
        <v>3.5419481402098003E-2</v>
      </c>
      <c r="AK13" s="19">
        <v>6.4069981838998605E-2</v>
      </c>
      <c r="AL13" s="19">
        <v>3.06311311127823E-2</v>
      </c>
      <c r="AM13" s="19">
        <v>8.4763858948893697E-2</v>
      </c>
      <c r="AN13" s="19">
        <v>0.118388064423402</v>
      </c>
      <c r="AO13" s="19"/>
      <c r="AP13" s="19">
        <v>3.09825048289597E-2</v>
      </c>
      <c r="AQ13" s="19">
        <v>4.8865151558265998E-2</v>
      </c>
      <c r="AR13" s="19">
        <v>6.4648578985550098E-2</v>
      </c>
    </row>
    <row r="14" spans="2:44" x14ac:dyDescent="0.5">
      <c r="B14" s="16" t="s">
        <v>194</v>
      </c>
    </row>
    <row r="15" spans="2:44" x14ac:dyDescent="0.5">
      <c r="B15" t="s">
        <v>76</v>
      </c>
    </row>
    <row r="16" spans="2:44" x14ac:dyDescent="0.5">
      <c r="B16" t="s">
        <v>77</v>
      </c>
    </row>
    <row r="18" spans="2:2" x14ac:dyDescent="0.5">
      <c r="B18" s="8" t="str">
        <f>HYPERLINK("#'Contents'!A1", "Return to Contents")</f>
        <v>Return to Contents</v>
      </c>
    </row>
  </sheetData>
  <mergeCells count="8">
    <mergeCell ref="AJ5:AN5"/>
    <mergeCell ref="AP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2:AR18"/>
  <sheetViews>
    <sheetView showGridLines="0" workbookViewId="0">
      <pane xSplit="2" topLeftCell="C1" activePane="topRight" state="frozen"/>
      <selection pane="topRight"/>
    </sheetView>
  </sheetViews>
  <sheetFormatPr defaultColWidth="10.8203125" defaultRowHeight="14.35" x14ac:dyDescent="0.5"/>
  <cols>
    <col min="2" max="2" width="25.703125" customWidth="1"/>
    <col min="3" max="5" width="10.703125" customWidth="1"/>
    <col min="6" max="6" width="2.17578125" customWidth="1"/>
    <col min="7" max="12" width="10.703125" customWidth="1"/>
    <col min="13" max="13" width="2.17578125" customWidth="1"/>
    <col min="14" max="17" width="10.703125" customWidth="1"/>
    <col min="18" max="18" width="2.17578125" customWidth="1"/>
    <col min="19" max="30" width="10.703125" customWidth="1"/>
    <col min="31" max="31" width="2.17578125" customWidth="1"/>
    <col min="32" max="34" width="10.703125" customWidth="1"/>
    <col min="35" max="35" width="2.17578125" customWidth="1"/>
    <col min="36" max="40" width="10.703125" customWidth="1"/>
    <col min="41" max="41" width="2.17578125" customWidth="1"/>
    <col min="42" max="44" width="10.703125" customWidth="1"/>
    <col min="45" max="45" width="2.17578125" customWidth="1"/>
  </cols>
  <sheetData>
    <row r="2" spans="2:44" ht="40" customHeight="1" x14ac:dyDescent="0.5">
      <c r="D2" s="30" t="s">
        <v>200</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row>
    <row r="5" spans="2:44" ht="30" customHeight="1" x14ac:dyDescent="0.5">
      <c r="B5" s="15"/>
      <c r="C5" s="15"/>
      <c r="D5" s="29" t="s">
        <v>50</v>
      </c>
      <c r="E5" s="29"/>
      <c r="F5" s="15"/>
      <c r="G5" s="29" t="s">
        <v>51</v>
      </c>
      <c r="H5" s="29"/>
      <c r="I5" s="29"/>
      <c r="J5" s="29"/>
      <c r="K5" s="29"/>
      <c r="L5" s="29"/>
      <c r="M5" s="15"/>
      <c r="N5" s="29" t="s">
        <v>52</v>
      </c>
      <c r="O5" s="29"/>
      <c r="P5" s="29"/>
      <c r="Q5" s="29"/>
      <c r="R5" s="15"/>
      <c r="S5" s="29" t="s">
        <v>53</v>
      </c>
      <c r="T5" s="29"/>
      <c r="U5" s="29"/>
      <c r="V5" s="29"/>
      <c r="W5" s="29"/>
      <c r="X5" s="29"/>
      <c r="Y5" s="29"/>
      <c r="Z5" s="29"/>
      <c r="AA5" s="29"/>
      <c r="AB5" s="29"/>
      <c r="AC5" s="29"/>
      <c r="AD5" s="29"/>
      <c r="AE5" s="15"/>
      <c r="AF5" s="29" t="s">
        <v>54</v>
      </c>
      <c r="AG5" s="29"/>
      <c r="AH5" s="29"/>
      <c r="AI5" s="15"/>
      <c r="AJ5" s="29" t="s">
        <v>55</v>
      </c>
      <c r="AK5" s="29"/>
      <c r="AL5" s="29"/>
      <c r="AM5" s="29"/>
      <c r="AN5" s="29"/>
      <c r="AO5" s="15"/>
      <c r="AP5" s="29" t="s">
        <v>56</v>
      </c>
      <c r="AQ5" s="29"/>
      <c r="AR5" s="29"/>
    </row>
    <row r="6" spans="2:44" ht="43" x14ac:dyDescent="0.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row>
    <row r="7" spans="2:44" ht="30" customHeight="1" x14ac:dyDescent="0.5">
      <c r="B7" s="10" t="s">
        <v>18</v>
      </c>
      <c r="C7" s="10">
        <v>1011</v>
      </c>
      <c r="D7" s="10">
        <v>494</v>
      </c>
      <c r="E7" s="10">
        <v>516</v>
      </c>
      <c r="F7" s="10"/>
      <c r="G7" s="10">
        <v>147</v>
      </c>
      <c r="H7" s="10">
        <v>155</v>
      </c>
      <c r="I7" s="10">
        <v>162</v>
      </c>
      <c r="J7" s="10">
        <v>159</v>
      </c>
      <c r="K7" s="10">
        <v>145</v>
      </c>
      <c r="L7" s="10">
        <v>243</v>
      </c>
      <c r="M7" s="10"/>
      <c r="N7" s="10">
        <v>259</v>
      </c>
      <c r="O7" s="10">
        <v>269</v>
      </c>
      <c r="P7" s="10">
        <v>226</v>
      </c>
      <c r="Q7" s="10">
        <v>254</v>
      </c>
      <c r="R7" s="10"/>
      <c r="S7" s="10">
        <v>143</v>
      </c>
      <c r="T7" s="10">
        <v>137</v>
      </c>
      <c r="U7" s="10">
        <v>81</v>
      </c>
      <c r="V7" s="10">
        <v>93</v>
      </c>
      <c r="W7" s="10">
        <v>83</v>
      </c>
      <c r="X7" s="10">
        <v>88</v>
      </c>
      <c r="Y7" s="10">
        <v>74</v>
      </c>
      <c r="Z7" s="10">
        <v>43</v>
      </c>
      <c r="AA7" s="10">
        <v>114</v>
      </c>
      <c r="AB7" s="10">
        <v>74</v>
      </c>
      <c r="AC7" s="10">
        <v>58</v>
      </c>
      <c r="AD7" s="10">
        <v>23</v>
      </c>
      <c r="AE7" s="10"/>
      <c r="AF7" s="10">
        <v>363</v>
      </c>
      <c r="AG7" s="10">
        <v>388</v>
      </c>
      <c r="AH7" s="10">
        <v>152</v>
      </c>
      <c r="AI7" s="10"/>
      <c r="AJ7" s="10">
        <v>345</v>
      </c>
      <c r="AK7" s="10">
        <v>271</v>
      </c>
      <c r="AL7" s="10">
        <v>80</v>
      </c>
      <c r="AM7" s="10">
        <v>22</v>
      </c>
      <c r="AN7" s="10">
        <v>139</v>
      </c>
      <c r="AO7" s="10"/>
      <c r="AP7" s="10">
        <v>189</v>
      </c>
      <c r="AQ7" s="10">
        <v>368</v>
      </c>
      <c r="AR7" s="10">
        <v>74</v>
      </c>
    </row>
    <row r="8" spans="2:44" ht="30" customHeight="1" x14ac:dyDescent="0.5">
      <c r="B8" s="11" t="s">
        <v>19</v>
      </c>
      <c r="C8" s="11">
        <v>1011</v>
      </c>
      <c r="D8" s="11">
        <v>503</v>
      </c>
      <c r="E8" s="11">
        <v>507</v>
      </c>
      <c r="F8" s="11"/>
      <c r="G8" s="11">
        <v>139</v>
      </c>
      <c r="H8" s="11">
        <v>180</v>
      </c>
      <c r="I8" s="11">
        <v>169</v>
      </c>
      <c r="J8" s="11">
        <v>165</v>
      </c>
      <c r="K8" s="11">
        <v>134</v>
      </c>
      <c r="L8" s="11">
        <v>223</v>
      </c>
      <c r="M8" s="11"/>
      <c r="N8" s="11">
        <v>258</v>
      </c>
      <c r="O8" s="11">
        <v>257</v>
      </c>
      <c r="P8" s="11">
        <v>240</v>
      </c>
      <c r="Q8" s="11">
        <v>253</v>
      </c>
      <c r="R8" s="11"/>
      <c r="S8" s="11">
        <v>140</v>
      </c>
      <c r="T8" s="11">
        <v>133</v>
      </c>
      <c r="U8" s="11">
        <v>81</v>
      </c>
      <c r="V8" s="11">
        <v>92</v>
      </c>
      <c r="W8" s="11">
        <v>83</v>
      </c>
      <c r="X8" s="11">
        <v>83</v>
      </c>
      <c r="Y8" s="11">
        <v>73</v>
      </c>
      <c r="Z8" s="11">
        <v>42</v>
      </c>
      <c r="AA8" s="11">
        <v>111</v>
      </c>
      <c r="AB8" s="11">
        <v>91</v>
      </c>
      <c r="AC8" s="11">
        <v>55</v>
      </c>
      <c r="AD8" s="11">
        <v>27</v>
      </c>
      <c r="AE8" s="11"/>
      <c r="AF8" s="11">
        <v>355</v>
      </c>
      <c r="AG8" s="11">
        <v>395</v>
      </c>
      <c r="AH8" s="11">
        <v>158</v>
      </c>
      <c r="AI8" s="11"/>
      <c r="AJ8" s="11">
        <v>337</v>
      </c>
      <c r="AK8" s="11">
        <v>273</v>
      </c>
      <c r="AL8" s="11">
        <v>78</v>
      </c>
      <c r="AM8" s="11">
        <v>21</v>
      </c>
      <c r="AN8" s="11">
        <v>141</v>
      </c>
      <c r="AO8" s="11"/>
      <c r="AP8" s="11">
        <v>186</v>
      </c>
      <c r="AQ8" s="11">
        <v>370</v>
      </c>
      <c r="AR8" s="11">
        <v>71</v>
      </c>
    </row>
    <row r="9" spans="2:44" ht="43" x14ac:dyDescent="0.5">
      <c r="B9" s="18" t="s">
        <v>189</v>
      </c>
      <c r="C9" s="17">
        <v>0.32539898188093402</v>
      </c>
      <c r="D9" s="17">
        <v>0.334382984923424</v>
      </c>
      <c r="E9" s="17">
        <v>0.31520651998820598</v>
      </c>
      <c r="F9" s="17"/>
      <c r="G9" s="17">
        <v>0.31370476078323201</v>
      </c>
      <c r="H9" s="17">
        <v>0.34584059423122099</v>
      </c>
      <c r="I9" s="17">
        <v>0.355612289025242</v>
      </c>
      <c r="J9" s="17">
        <v>0.27467191343404801</v>
      </c>
      <c r="K9" s="17">
        <v>0.29042465437028198</v>
      </c>
      <c r="L9" s="17">
        <v>0.35178092155944202</v>
      </c>
      <c r="M9" s="17"/>
      <c r="N9" s="17">
        <v>0.34168041121558601</v>
      </c>
      <c r="O9" s="17">
        <v>0.31769971025412602</v>
      </c>
      <c r="P9" s="17">
        <v>0.33500413764337</v>
      </c>
      <c r="Q9" s="17">
        <v>0.30328726052264299</v>
      </c>
      <c r="R9" s="17"/>
      <c r="S9" s="17">
        <v>0.35978225044814899</v>
      </c>
      <c r="T9" s="17">
        <v>0.231309731570641</v>
      </c>
      <c r="U9" s="17">
        <v>0.286560361873412</v>
      </c>
      <c r="V9" s="17">
        <v>0.39220923327990997</v>
      </c>
      <c r="W9" s="17">
        <v>0.27418101618471702</v>
      </c>
      <c r="X9" s="17">
        <v>0.31007646312287301</v>
      </c>
      <c r="Y9" s="17">
        <v>0.34903484856139</v>
      </c>
      <c r="Z9" s="17">
        <v>0.27990266466549901</v>
      </c>
      <c r="AA9" s="17">
        <v>0.34332615539629602</v>
      </c>
      <c r="AB9" s="17">
        <v>0.387454961150694</v>
      </c>
      <c r="AC9" s="17">
        <v>0.32292285047626601</v>
      </c>
      <c r="AD9" s="17">
        <v>0.43018781393410199</v>
      </c>
      <c r="AE9" s="17"/>
      <c r="AF9" s="17">
        <v>0.32875755520503802</v>
      </c>
      <c r="AG9" s="17">
        <v>0.33264535759811398</v>
      </c>
      <c r="AH9" s="17">
        <v>0.32688213056891702</v>
      </c>
      <c r="AI9" s="17"/>
      <c r="AJ9" s="17">
        <v>0.33325717331187199</v>
      </c>
      <c r="AK9" s="17">
        <v>0.353428357123934</v>
      </c>
      <c r="AL9" s="17">
        <v>0.29626605177533299</v>
      </c>
      <c r="AM9" s="17">
        <v>0.42001010959796298</v>
      </c>
      <c r="AN9" s="17">
        <v>0.28377714961543199</v>
      </c>
      <c r="AO9" s="17"/>
      <c r="AP9" s="17">
        <v>0.30545780557820301</v>
      </c>
      <c r="AQ9" s="17">
        <v>0.39328534884013899</v>
      </c>
      <c r="AR9" s="17">
        <v>0.28855054528187701</v>
      </c>
    </row>
    <row r="10" spans="2:44" ht="28.7" x14ac:dyDescent="0.5">
      <c r="B10" s="18" t="s">
        <v>190</v>
      </c>
      <c r="C10" s="17">
        <v>0.47369194515318103</v>
      </c>
      <c r="D10" s="17">
        <v>0.45882151216546802</v>
      </c>
      <c r="E10" s="17">
        <v>0.48935350752228302</v>
      </c>
      <c r="F10" s="17"/>
      <c r="G10" s="17">
        <v>0.46087546756494902</v>
      </c>
      <c r="H10" s="17">
        <v>0.468404292315999</v>
      </c>
      <c r="I10" s="17">
        <v>0.42107354719171097</v>
      </c>
      <c r="J10" s="17">
        <v>0.50578670282948901</v>
      </c>
      <c r="K10" s="17">
        <v>0.507921419542395</v>
      </c>
      <c r="L10" s="17">
        <v>0.48163503099962002</v>
      </c>
      <c r="M10" s="17"/>
      <c r="N10" s="17">
        <v>0.50358666194604296</v>
      </c>
      <c r="O10" s="17">
        <v>0.47803275672983903</v>
      </c>
      <c r="P10" s="17">
        <v>0.46373321153893698</v>
      </c>
      <c r="Q10" s="17">
        <v>0.45412325838624601</v>
      </c>
      <c r="R10" s="17"/>
      <c r="S10" s="17">
        <v>0.436596896502432</v>
      </c>
      <c r="T10" s="17">
        <v>0.56346938255983103</v>
      </c>
      <c r="U10" s="17">
        <v>0.55589572539300502</v>
      </c>
      <c r="V10" s="17">
        <v>0.46578021138498199</v>
      </c>
      <c r="W10" s="17">
        <v>0.51342350371099998</v>
      </c>
      <c r="X10" s="17">
        <v>0.47183965517450799</v>
      </c>
      <c r="Y10" s="17">
        <v>0.44335974980923099</v>
      </c>
      <c r="Z10" s="17">
        <v>0.53663770033691705</v>
      </c>
      <c r="AA10" s="17">
        <v>0.42992422233865701</v>
      </c>
      <c r="AB10" s="17">
        <v>0.39334873501275802</v>
      </c>
      <c r="AC10" s="17">
        <v>0.49533885264536998</v>
      </c>
      <c r="AD10" s="17">
        <v>0.280672275402094</v>
      </c>
      <c r="AE10" s="17"/>
      <c r="AF10" s="17">
        <v>0.474182709757281</v>
      </c>
      <c r="AG10" s="17">
        <v>0.50068767869173603</v>
      </c>
      <c r="AH10" s="17">
        <v>0.40734630653625398</v>
      </c>
      <c r="AI10" s="17"/>
      <c r="AJ10" s="17">
        <v>0.49965120679838099</v>
      </c>
      <c r="AK10" s="17">
        <v>0.47090207354901897</v>
      </c>
      <c r="AL10" s="17">
        <v>0.53080549624982698</v>
      </c>
      <c r="AM10" s="17">
        <v>0.35515987208359501</v>
      </c>
      <c r="AN10" s="17">
        <v>0.41936302773817502</v>
      </c>
      <c r="AO10" s="17"/>
      <c r="AP10" s="17">
        <v>0.50163980439897204</v>
      </c>
      <c r="AQ10" s="17">
        <v>0.454183498748431</v>
      </c>
      <c r="AR10" s="17">
        <v>0.50104141754865905</v>
      </c>
    </row>
    <row r="11" spans="2:44" ht="28.7" x14ac:dyDescent="0.5">
      <c r="B11" s="18" t="s">
        <v>191</v>
      </c>
      <c r="C11" s="17">
        <v>0.10462933056738501</v>
      </c>
      <c r="D11" s="17">
        <v>0.11361133749043301</v>
      </c>
      <c r="E11" s="17">
        <v>9.5904343287508603E-2</v>
      </c>
      <c r="F11" s="17"/>
      <c r="G11" s="17">
        <v>0.115389769825936</v>
      </c>
      <c r="H11" s="17">
        <v>0.140116915395429</v>
      </c>
      <c r="I11" s="17">
        <v>0.114059920643833</v>
      </c>
      <c r="J11" s="17">
        <v>8.8932089666573899E-2</v>
      </c>
      <c r="K11" s="17">
        <v>9.4422134629089896E-2</v>
      </c>
      <c r="L11" s="17">
        <v>7.9936047543389302E-2</v>
      </c>
      <c r="M11" s="17"/>
      <c r="N11" s="17">
        <v>0.102387926247266</v>
      </c>
      <c r="O11" s="17">
        <v>0.112133247637832</v>
      </c>
      <c r="P11" s="17">
        <v>9.1317839730694197E-2</v>
      </c>
      <c r="Q11" s="17">
        <v>0.11320265793209</v>
      </c>
      <c r="R11" s="17"/>
      <c r="S11" s="17">
        <v>0.106760412838678</v>
      </c>
      <c r="T11" s="17">
        <v>0.102648422318792</v>
      </c>
      <c r="U11" s="17">
        <v>7.1841740737125098E-2</v>
      </c>
      <c r="V11" s="17">
        <v>9.1134432570504506E-2</v>
      </c>
      <c r="W11" s="17">
        <v>9.6597611813790105E-2</v>
      </c>
      <c r="X11" s="17">
        <v>8.7120622940089598E-2</v>
      </c>
      <c r="Y11" s="17">
        <v>0.104250860235645</v>
      </c>
      <c r="Z11" s="17">
        <v>0.118156053055492</v>
      </c>
      <c r="AA11" s="17">
        <v>0.129702935197993</v>
      </c>
      <c r="AB11" s="17">
        <v>0.13058019385742201</v>
      </c>
      <c r="AC11" s="17">
        <v>0.105240528035215</v>
      </c>
      <c r="AD11" s="17">
        <v>0.114301034328498</v>
      </c>
      <c r="AE11" s="17"/>
      <c r="AF11" s="17">
        <v>0.107061060475216</v>
      </c>
      <c r="AG11" s="17">
        <v>9.9551178079511707E-2</v>
      </c>
      <c r="AH11" s="17">
        <v>9.4744677524816107E-2</v>
      </c>
      <c r="AI11" s="17"/>
      <c r="AJ11" s="17">
        <v>0.105069463524957</v>
      </c>
      <c r="AK11" s="17">
        <v>8.4493201371007007E-2</v>
      </c>
      <c r="AL11" s="17">
        <v>0.14063732554556799</v>
      </c>
      <c r="AM11" s="17">
        <v>8.9553329172688406E-2</v>
      </c>
      <c r="AN11" s="17">
        <v>8.7341871378796204E-2</v>
      </c>
      <c r="AO11" s="17"/>
      <c r="AP11" s="17">
        <v>0.12609486824568</v>
      </c>
      <c r="AQ11" s="17">
        <v>7.6650856121571104E-2</v>
      </c>
      <c r="AR11" s="17">
        <v>0.16362656315857199</v>
      </c>
    </row>
    <row r="12" spans="2:44" ht="28.7" x14ac:dyDescent="0.5">
      <c r="B12" s="18" t="s">
        <v>192</v>
      </c>
      <c r="C12" s="17">
        <v>2.1803042100469999E-2</v>
      </c>
      <c r="D12" s="17">
        <v>2.6149852692077199E-2</v>
      </c>
      <c r="E12" s="17">
        <v>1.7526391249545799E-2</v>
      </c>
      <c r="F12" s="17"/>
      <c r="G12" s="17">
        <v>2.6531505599050698E-2</v>
      </c>
      <c r="H12" s="17">
        <v>1.3762795065802099E-2</v>
      </c>
      <c r="I12" s="17">
        <v>2.6971092882090399E-2</v>
      </c>
      <c r="J12" s="17">
        <v>1.8646386291542302E-2</v>
      </c>
      <c r="K12" s="17">
        <v>2.1035804918717899E-2</v>
      </c>
      <c r="L12" s="17">
        <v>2.4184650739718799E-2</v>
      </c>
      <c r="M12" s="17"/>
      <c r="N12" s="17">
        <v>1.8316020187084999E-2</v>
      </c>
      <c r="O12" s="17">
        <v>1.34843970019908E-2</v>
      </c>
      <c r="P12" s="17">
        <v>2.4106265276787699E-2</v>
      </c>
      <c r="Q12" s="17">
        <v>3.1899008107344903E-2</v>
      </c>
      <c r="R12" s="17"/>
      <c r="S12" s="17">
        <v>3.0831008437677498E-2</v>
      </c>
      <c r="T12" s="17">
        <v>2.9469125872587501E-2</v>
      </c>
      <c r="U12" s="17">
        <v>0</v>
      </c>
      <c r="V12" s="17">
        <v>9.3016524714229099E-3</v>
      </c>
      <c r="W12" s="17">
        <v>2.1225332310530001E-2</v>
      </c>
      <c r="X12" s="17">
        <v>2.2085123989940801E-2</v>
      </c>
      <c r="Y12" s="17">
        <v>3.8325817792371299E-2</v>
      </c>
      <c r="Z12" s="17">
        <v>2.5748952710708199E-2</v>
      </c>
      <c r="AA12" s="17">
        <v>9.7274675664570705E-3</v>
      </c>
      <c r="AB12" s="17">
        <v>1.3444126517683799E-2</v>
      </c>
      <c r="AC12" s="17">
        <v>1.45162812461955E-2</v>
      </c>
      <c r="AD12" s="17">
        <v>8.8148523788546998E-2</v>
      </c>
      <c r="AE12" s="17"/>
      <c r="AF12" s="17">
        <v>2.9365187464731799E-2</v>
      </c>
      <c r="AG12" s="17">
        <v>1.7998175849168199E-2</v>
      </c>
      <c r="AH12" s="17">
        <v>2.85389298796727E-2</v>
      </c>
      <c r="AI12" s="17"/>
      <c r="AJ12" s="17">
        <v>2.0355678241919899E-2</v>
      </c>
      <c r="AK12" s="17">
        <v>2.1745246801198E-2</v>
      </c>
      <c r="AL12" s="17">
        <v>2.10556702940757E-2</v>
      </c>
      <c r="AM12" s="17">
        <v>4.3543627030180602E-2</v>
      </c>
      <c r="AN12" s="17">
        <v>3.9636373149999099E-2</v>
      </c>
      <c r="AO12" s="17"/>
      <c r="AP12" s="17">
        <v>2.1748700488713201E-2</v>
      </c>
      <c r="AQ12" s="17">
        <v>2.1759804988197299E-2</v>
      </c>
      <c r="AR12" s="17">
        <v>1.1873002830498599E-2</v>
      </c>
    </row>
    <row r="13" spans="2:44" x14ac:dyDescent="0.5">
      <c r="B13" s="18" t="s">
        <v>87</v>
      </c>
      <c r="C13" s="19">
        <v>7.4476700298030302E-2</v>
      </c>
      <c r="D13" s="19">
        <v>6.7034312728598194E-2</v>
      </c>
      <c r="E13" s="19">
        <v>8.2009237952456696E-2</v>
      </c>
      <c r="F13" s="19"/>
      <c r="G13" s="19">
        <v>8.3498496226832197E-2</v>
      </c>
      <c r="H13" s="19">
        <v>3.1875402991547903E-2</v>
      </c>
      <c r="I13" s="19">
        <v>8.2283150257123294E-2</v>
      </c>
      <c r="J13" s="19">
        <v>0.111962907778346</v>
      </c>
      <c r="K13" s="19">
        <v>8.6195986539515199E-2</v>
      </c>
      <c r="L13" s="19">
        <v>6.2463349157829702E-2</v>
      </c>
      <c r="M13" s="19"/>
      <c r="N13" s="19">
        <v>3.40289804040197E-2</v>
      </c>
      <c r="O13" s="19">
        <v>7.8649888376212507E-2</v>
      </c>
      <c r="P13" s="19">
        <v>8.5838545810210901E-2</v>
      </c>
      <c r="Q13" s="19">
        <v>9.7487815051675697E-2</v>
      </c>
      <c r="R13" s="19"/>
      <c r="S13" s="19">
        <v>6.6029431773063793E-2</v>
      </c>
      <c r="T13" s="19">
        <v>7.3103337678148694E-2</v>
      </c>
      <c r="U13" s="19">
        <v>8.5702171996457799E-2</v>
      </c>
      <c r="V13" s="19">
        <v>4.1574470293181003E-2</v>
      </c>
      <c r="W13" s="19">
        <v>9.4572535979962596E-2</v>
      </c>
      <c r="X13" s="19">
        <v>0.10887813477258899</v>
      </c>
      <c r="Y13" s="19">
        <v>6.5028723601361596E-2</v>
      </c>
      <c r="Z13" s="19">
        <v>3.9554629231383698E-2</v>
      </c>
      <c r="AA13" s="19">
        <v>8.7319219500595999E-2</v>
      </c>
      <c r="AB13" s="19">
        <v>7.5171983461441799E-2</v>
      </c>
      <c r="AC13" s="19">
        <v>6.1981487596953898E-2</v>
      </c>
      <c r="AD13" s="19">
        <v>8.6690352546758595E-2</v>
      </c>
      <c r="AE13" s="19"/>
      <c r="AF13" s="19">
        <v>6.0633487097733099E-2</v>
      </c>
      <c r="AG13" s="19">
        <v>4.9117609781469299E-2</v>
      </c>
      <c r="AH13" s="19">
        <v>0.14248795549033899</v>
      </c>
      <c r="AI13" s="19"/>
      <c r="AJ13" s="19">
        <v>4.1666478122869603E-2</v>
      </c>
      <c r="AK13" s="19">
        <v>6.9431121154842096E-2</v>
      </c>
      <c r="AL13" s="19">
        <v>1.1235456135196499E-2</v>
      </c>
      <c r="AM13" s="19">
        <v>9.1733062115572903E-2</v>
      </c>
      <c r="AN13" s="19">
        <v>0.16988157811759699</v>
      </c>
      <c r="AO13" s="19"/>
      <c r="AP13" s="19">
        <v>4.5058821288431902E-2</v>
      </c>
      <c r="AQ13" s="19">
        <v>5.4120491301661397E-2</v>
      </c>
      <c r="AR13" s="19">
        <v>3.4908471180392302E-2</v>
      </c>
    </row>
    <row r="14" spans="2:44" x14ac:dyDescent="0.5">
      <c r="B14" s="16" t="s">
        <v>194</v>
      </c>
    </row>
    <row r="15" spans="2:44" x14ac:dyDescent="0.5">
      <c r="B15" t="s">
        <v>76</v>
      </c>
    </row>
    <row r="16" spans="2:44" x14ac:dyDescent="0.5">
      <c r="B16" t="s">
        <v>77</v>
      </c>
    </row>
    <row r="18" spans="2:2" x14ac:dyDescent="0.5">
      <c r="B18" s="8" t="str">
        <f>HYPERLINK("#'Contents'!A1", "Return to Contents")</f>
        <v>Return to Contents</v>
      </c>
    </row>
  </sheetData>
  <mergeCells count="8">
    <mergeCell ref="AJ5:AN5"/>
    <mergeCell ref="AP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AR1045"/>
  <sheetViews>
    <sheetView showGridLines="0" tabSelected="1" workbookViewId="0">
      <pane xSplit="2" ySplit="8" topLeftCell="C9" activePane="bottomRight" state="frozen"/>
      <selection pane="topRight"/>
      <selection pane="bottomLeft"/>
      <selection pane="bottomRight" activeCell="A9" sqref="A9"/>
    </sheetView>
  </sheetViews>
  <sheetFormatPr defaultColWidth="10.8203125" defaultRowHeight="14.35" x14ac:dyDescent="0.5"/>
  <cols>
    <col min="2" max="2" width="20.703125" customWidth="1"/>
    <col min="3" max="5" width="10.703125" customWidth="1"/>
    <col min="6" max="6" width="2.17578125" customWidth="1"/>
    <col min="7" max="12" width="10.703125" customWidth="1"/>
    <col min="13" max="13" width="2.17578125" customWidth="1"/>
    <col min="14" max="17" width="10.703125" customWidth="1"/>
    <col min="18" max="18" width="2.17578125" customWidth="1"/>
    <col min="19" max="30" width="10.703125" customWidth="1"/>
    <col min="31" max="31" width="2.17578125" customWidth="1"/>
    <col min="32" max="34" width="10.703125" customWidth="1"/>
    <col min="35" max="35" width="2.17578125" customWidth="1"/>
    <col min="36" max="40" width="10.703125" customWidth="1"/>
    <col min="41" max="41" width="2.17578125" customWidth="1"/>
    <col min="42" max="44" width="10.703125" customWidth="1"/>
    <col min="45" max="45" width="2.17578125" customWidth="1"/>
  </cols>
  <sheetData>
    <row r="2" spans="2:44" ht="40" customHeight="1" x14ac:dyDescent="0.5">
      <c r="D2" s="25" t="s">
        <v>413</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row>
    <row r="5" spans="2:44" ht="30" customHeight="1" x14ac:dyDescent="0.5">
      <c r="B5" s="13"/>
      <c r="C5" s="13"/>
      <c r="D5" s="28" t="s">
        <v>50</v>
      </c>
      <c r="E5" s="28"/>
      <c r="F5" s="13"/>
      <c r="G5" s="28" t="s">
        <v>51</v>
      </c>
      <c r="H5" s="28"/>
      <c r="I5" s="28"/>
      <c r="J5" s="28"/>
      <c r="K5" s="28"/>
      <c r="L5" s="28"/>
      <c r="M5" s="13"/>
      <c r="N5" s="28" t="s">
        <v>52</v>
      </c>
      <c r="O5" s="28"/>
      <c r="P5" s="28"/>
      <c r="Q5" s="28"/>
      <c r="R5" s="13"/>
      <c r="S5" s="28" t="s">
        <v>53</v>
      </c>
      <c r="T5" s="28"/>
      <c r="U5" s="28"/>
      <c r="V5" s="28"/>
      <c r="W5" s="28"/>
      <c r="X5" s="28"/>
      <c r="Y5" s="28"/>
      <c r="Z5" s="28"/>
      <c r="AA5" s="28"/>
      <c r="AB5" s="28"/>
      <c r="AC5" s="28"/>
      <c r="AD5" s="28"/>
      <c r="AE5" s="13"/>
      <c r="AF5" s="28" t="s">
        <v>54</v>
      </c>
      <c r="AG5" s="28"/>
      <c r="AH5" s="28"/>
      <c r="AI5" s="13"/>
      <c r="AJ5" s="28" t="s">
        <v>55</v>
      </c>
      <c r="AK5" s="28"/>
      <c r="AL5" s="28"/>
      <c r="AM5" s="28"/>
      <c r="AN5" s="28"/>
      <c r="AO5" s="13"/>
      <c r="AP5" s="28" t="s">
        <v>56</v>
      </c>
      <c r="AQ5" s="28"/>
      <c r="AR5" s="28"/>
    </row>
    <row r="6" spans="2:44" ht="43" x14ac:dyDescent="0.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row>
    <row r="7" spans="2:44" ht="20" customHeight="1" x14ac:dyDescent="0.5">
      <c r="B7" s="10" t="s">
        <v>18</v>
      </c>
      <c r="C7" s="10">
        <v>2011</v>
      </c>
      <c r="D7" s="10">
        <v>973</v>
      </c>
      <c r="E7" s="10">
        <v>1034</v>
      </c>
      <c r="F7" s="10"/>
      <c r="G7" s="10">
        <v>293</v>
      </c>
      <c r="H7" s="10">
        <v>293</v>
      </c>
      <c r="I7" s="10">
        <v>331</v>
      </c>
      <c r="J7" s="10">
        <v>331</v>
      </c>
      <c r="K7" s="10">
        <v>305</v>
      </c>
      <c r="L7" s="10">
        <v>458</v>
      </c>
      <c r="M7" s="10"/>
      <c r="N7" s="10">
        <v>545</v>
      </c>
      <c r="O7" s="10">
        <v>548</v>
      </c>
      <c r="P7" s="10">
        <v>415</v>
      </c>
      <c r="Q7" s="10">
        <v>498</v>
      </c>
      <c r="R7" s="10"/>
      <c r="S7" s="10">
        <v>288</v>
      </c>
      <c r="T7" s="10">
        <v>268</v>
      </c>
      <c r="U7" s="10">
        <v>162</v>
      </c>
      <c r="V7" s="10">
        <v>184</v>
      </c>
      <c r="W7" s="10">
        <v>142</v>
      </c>
      <c r="X7" s="10">
        <v>193</v>
      </c>
      <c r="Y7" s="10">
        <v>161</v>
      </c>
      <c r="Z7" s="10">
        <v>83</v>
      </c>
      <c r="AA7" s="10">
        <v>227</v>
      </c>
      <c r="AB7" s="10">
        <v>144</v>
      </c>
      <c r="AC7" s="10">
        <v>107</v>
      </c>
      <c r="AD7" s="10">
        <v>52</v>
      </c>
      <c r="AE7" s="10"/>
      <c r="AF7" s="10">
        <v>728</v>
      </c>
      <c r="AG7" s="10">
        <v>785</v>
      </c>
      <c r="AH7" s="10">
        <v>299</v>
      </c>
      <c r="AI7" s="10"/>
      <c r="AJ7" s="10">
        <v>692</v>
      </c>
      <c r="AK7" s="10">
        <v>539</v>
      </c>
      <c r="AL7" s="10">
        <v>143</v>
      </c>
      <c r="AM7" s="10">
        <v>38</v>
      </c>
      <c r="AN7" s="10">
        <v>294</v>
      </c>
      <c r="AO7" s="10"/>
      <c r="AP7" s="10">
        <v>390</v>
      </c>
      <c r="AQ7" s="10">
        <v>732</v>
      </c>
      <c r="AR7" s="10">
        <v>133</v>
      </c>
    </row>
    <row r="8" spans="2:44" ht="20" customHeight="1" x14ac:dyDescent="0.5">
      <c r="B8" s="11" t="s">
        <v>19</v>
      </c>
      <c r="C8" s="11">
        <v>2011</v>
      </c>
      <c r="D8" s="11">
        <v>992</v>
      </c>
      <c r="E8" s="11">
        <v>1015</v>
      </c>
      <c r="F8" s="11"/>
      <c r="G8" s="11">
        <v>280</v>
      </c>
      <c r="H8" s="11">
        <v>341</v>
      </c>
      <c r="I8" s="11">
        <v>343</v>
      </c>
      <c r="J8" s="11">
        <v>343</v>
      </c>
      <c r="K8" s="11">
        <v>283</v>
      </c>
      <c r="L8" s="11">
        <v>420</v>
      </c>
      <c r="M8" s="11"/>
      <c r="N8" s="11">
        <v>541</v>
      </c>
      <c r="O8" s="11">
        <v>522</v>
      </c>
      <c r="P8" s="11">
        <v>441</v>
      </c>
      <c r="Q8" s="11">
        <v>502</v>
      </c>
      <c r="R8" s="11"/>
      <c r="S8" s="11">
        <v>282</v>
      </c>
      <c r="T8" s="11">
        <v>261</v>
      </c>
      <c r="U8" s="11">
        <v>161</v>
      </c>
      <c r="V8" s="11">
        <v>181</v>
      </c>
      <c r="W8" s="11">
        <v>141</v>
      </c>
      <c r="X8" s="11">
        <v>181</v>
      </c>
      <c r="Y8" s="11">
        <v>161</v>
      </c>
      <c r="Z8" s="11">
        <v>80</v>
      </c>
      <c r="AA8" s="11">
        <v>221</v>
      </c>
      <c r="AB8" s="11">
        <v>181</v>
      </c>
      <c r="AC8" s="11">
        <v>101</v>
      </c>
      <c r="AD8" s="11">
        <v>60</v>
      </c>
      <c r="AE8" s="11"/>
      <c r="AF8" s="11">
        <v>714</v>
      </c>
      <c r="AG8" s="11">
        <v>797</v>
      </c>
      <c r="AH8" s="11">
        <v>308</v>
      </c>
      <c r="AI8" s="11"/>
      <c r="AJ8" s="11">
        <v>674</v>
      </c>
      <c r="AK8" s="11">
        <v>545</v>
      </c>
      <c r="AL8" s="11">
        <v>138</v>
      </c>
      <c r="AM8" s="11">
        <v>36</v>
      </c>
      <c r="AN8" s="11">
        <v>298</v>
      </c>
      <c r="AO8" s="11"/>
      <c r="AP8" s="11">
        <v>383</v>
      </c>
      <c r="AQ8" s="11">
        <v>736</v>
      </c>
      <c r="AR8" s="11">
        <v>130</v>
      </c>
    </row>
    <row r="11" spans="2:44" x14ac:dyDescent="0.5">
      <c r="B11" s="6" t="s">
        <v>74</v>
      </c>
    </row>
    <row r="12" spans="2:44" x14ac:dyDescent="0.5">
      <c r="B12" s="24" t="s">
        <v>75</v>
      </c>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row>
    <row r="13" spans="2:44" x14ac:dyDescent="0.5">
      <c r="B13" t="s">
        <v>57</v>
      </c>
      <c r="C13" s="17">
        <v>0.664234620759653</v>
      </c>
      <c r="D13" s="17">
        <v>0.62896320680988704</v>
      </c>
      <c r="E13" s="17">
        <v>0.69927515956785502</v>
      </c>
      <c r="F13" s="17"/>
      <c r="G13" s="17">
        <v>0.74075957320980002</v>
      </c>
      <c r="H13" s="17">
        <v>0.73446780744063001</v>
      </c>
      <c r="I13" s="17">
        <v>0.79142645498887698</v>
      </c>
      <c r="J13" s="17">
        <v>0.72252221024927799</v>
      </c>
      <c r="K13" s="17">
        <v>0.59680993740541499</v>
      </c>
      <c r="L13" s="17">
        <v>0.45015045363959899</v>
      </c>
      <c r="M13" s="17"/>
      <c r="N13" s="17">
        <v>0.61492332409378603</v>
      </c>
      <c r="O13" s="17">
        <v>0.64609495327362998</v>
      </c>
      <c r="P13" s="17">
        <v>0.68966773651412505</v>
      </c>
      <c r="Q13" s="17">
        <v>0.718451455897548</v>
      </c>
      <c r="R13" s="17"/>
      <c r="S13" s="17">
        <v>0.68883502345608005</v>
      </c>
      <c r="T13" s="17">
        <v>0.60611613927108099</v>
      </c>
      <c r="U13" s="17">
        <v>0.61007089606114195</v>
      </c>
      <c r="V13" s="17">
        <v>0.62933110989202901</v>
      </c>
      <c r="W13" s="17">
        <v>0.63409168488628997</v>
      </c>
      <c r="X13" s="17">
        <v>0.71110897865704803</v>
      </c>
      <c r="Y13" s="17">
        <v>0.65336950974333496</v>
      </c>
      <c r="Z13" s="17">
        <v>0.60729370505139901</v>
      </c>
      <c r="AA13" s="17">
        <v>0.73760036179598298</v>
      </c>
      <c r="AB13" s="17">
        <v>0.70536127386264103</v>
      </c>
      <c r="AC13" s="17">
        <v>0.64225970688777101</v>
      </c>
      <c r="AD13" s="17">
        <v>0.72940056854159396</v>
      </c>
      <c r="AE13" s="17"/>
      <c r="AF13" s="17">
        <v>0.59123936986175196</v>
      </c>
      <c r="AG13" s="17">
        <v>0.66312210154401097</v>
      </c>
      <c r="AH13" s="17">
        <v>0.74960685576878705</v>
      </c>
      <c r="AI13" s="17"/>
      <c r="AJ13" s="17">
        <v>0.55379470874708103</v>
      </c>
      <c r="AK13" s="17">
        <v>0.75219034983081601</v>
      </c>
      <c r="AL13" s="17">
        <v>0.61236275228081305</v>
      </c>
      <c r="AM13" s="17">
        <v>0.496780896668369</v>
      </c>
      <c r="AN13" s="17">
        <v>0.76497302441792203</v>
      </c>
      <c r="AO13" s="17"/>
      <c r="AP13" s="17">
        <v>0.57734216511547298</v>
      </c>
      <c r="AQ13" s="17">
        <v>0.744581263122576</v>
      </c>
      <c r="AR13" s="17">
        <v>0.63549039242568295</v>
      </c>
    </row>
    <row r="14" spans="2:44" x14ac:dyDescent="0.5">
      <c r="B14" t="s">
        <v>58</v>
      </c>
      <c r="C14" s="17">
        <v>0.506555698183073</v>
      </c>
      <c r="D14" s="17">
        <v>0.45901735036540697</v>
      </c>
      <c r="E14" s="17">
        <v>0.55202068738591303</v>
      </c>
      <c r="F14" s="17"/>
      <c r="G14" s="17">
        <v>0.35397948191079098</v>
      </c>
      <c r="H14" s="17">
        <v>0.39790056201107898</v>
      </c>
      <c r="I14" s="17">
        <v>0.485385261064261</v>
      </c>
      <c r="J14" s="17">
        <v>0.54606638574361699</v>
      </c>
      <c r="K14" s="17">
        <v>0.56706879162338397</v>
      </c>
      <c r="L14" s="17">
        <v>0.64068365559141705</v>
      </c>
      <c r="M14" s="17"/>
      <c r="N14" s="17">
        <v>0.47488551517140698</v>
      </c>
      <c r="O14" s="17">
        <v>0.52618095556873101</v>
      </c>
      <c r="P14" s="17">
        <v>0.495143155412683</v>
      </c>
      <c r="Q14" s="17">
        <v>0.52745117676364495</v>
      </c>
      <c r="R14" s="17"/>
      <c r="S14" s="17">
        <v>0.34890290196686502</v>
      </c>
      <c r="T14" s="17">
        <v>0.52074568281661204</v>
      </c>
      <c r="U14" s="17">
        <v>0.61202803858981403</v>
      </c>
      <c r="V14" s="17">
        <v>0.49122621894308499</v>
      </c>
      <c r="W14" s="17">
        <v>0.57915643786526705</v>
      </c>
      <c r="X14" s="17">
        <v>0.46096421890214601</v>
      </c>
      <c r="Y14" s="17">
        <v>0.55722725425923203</v>
      </c>
      <c r="Z14" s="17">
        <v>0.55907135052601098</v>
      </c>
      <c r="AA14" s="17">
        <v>0.52776614213200801</v>
      </c>
      <c r="AB14" s="17">
        <v>0.53628066664006901</v>
      </c>
      <c r="AC14" s="17">
        <v>0.52713562223629495</v>
      </c>
      <c r="AD14" s="17">
        <v>0.50710558004263595</v>
      </c>
      <c r="AE14" s="17"/>
      <c r="AF14" s="17">
        <v>0.51089441865060903</v>
      </c>
      <c r="AG14" s="17">
        <v>0.557721905395409</v>
      </c>
      <c r="AH14" s="17">
        <v>0.44049113311531601</v>
      </c>
      <c r="AI14" s="17"/>
      <c r="AJ14" s="17">
        <v>0.49189849230837601</v>
      </c>
      <c r="AK14" s="17">
        <v>0.536223892610736</v>
      </c>
      <c r="AL14" s="17">
        <v>0.58121723345302001</v>
      </c>
      <c r="AM14" s="17">
        <v>0.50941584554804598</v>
      </c>
      <c r="AN14" s="17">
        <v>0.42225070309687801</v>
      </c>
      <c r="AO14" s="17"/>
      <c r="AP14" s="17">
        <v>0.44090027402076498</v>
      </c>
      <c r="AQ14" s="17">
        <v>0.53649993010566299</v>
      </c>
      <c r="AR14" s="17">
        <v>0.54160486691426601</v>
      </c>
    </row>
    <row r="15" spans="2:44" x14ac:dyDescent="0.5">
      <c r="B15" t="s">
        <v>59</v>
      </c>
      <c r="C15" s="17">
        <v>0.39350608770102302</v>
      </c>
      <c r="D15" s="17">
        <v>0.42366674278723399</v>
      </c>
      <c r="E15" s="17">
        <v>0.36463170028734299</v>
      </c>
      <c r="F15" s="17"/>
      <c r="G15" s="17">
        <v>0.32566254132151901</v>
      </c>
      <c r="H15" s="17">
        <v>0.39446322550671697</v>
      </c>
      <c r="I15" s="17">
        <v>0.430904391038192</v>
      </c>
      <c r="J15" s="17">
        <v>0.39322519539842898</v>
      </c>
      <c r="K15" s="17">
        <v>0.39985943387315598</v>
      </c>
      <c r="L15" s="17">
        <v>0.40332395269947002</v>
      </c>
      <c r="M15" s="17"/>
      <c r="N15" s="17">
        <v>0.42061931792420398</v>
      </c>
      <c r="O15" s="17">
        <v>0.40771082804811198</v>
      </c>
      <c r="P15" s="17">
        <v>0.36650069703789701</v>
      </c>
      <c r="Q15" s="17">
        <v>0.377159027360431</v>
      </c>
      <c r="R15" s="17"/>
      <c r="S15" s="17">
        <v>0.34656739504235501</v>
      </c>
      <c r="T15" s="17">
        <v>0.41623547528149801</v>
      </c>
      <c r="U15" s="17">
        <v>0.33501376959059798</v>
      </c>
      <c r="V15" s="17">
        <v>0.34640390461235598</v>
      </c>
      <c r="W15" s="17">
        <v>0.42636430419525301</v>
      </c>
      <c r="X15" s="17">
        <v>0.43906842321645001</v>
      </c>
      <c r="Y15" s="17">
        <v>0.40940826252942097</v>
      </c>
      <c r="Z15" s="17">
        <v>0.384874015052664</v>
      </c>
      <c r="AA15" s="17">
        <v>0.34854820190404201</v>
      </c>
      <c r="AB15" s="17">
        <v>0.45262810878042697</v>
      </c>
      <c r="AC15" s="17">
        <v>0.43367856503899799</v>
      </c>
      <c r="AD15" s="17">
        <v>0.48812078466729097</v>
      </c>
      <c r="AE15" s="17"/>
      <c r="AF15" s="17">
        <v>0.36071010471293602</v>
      </c>
      <c r="AG15" s="17">
        <v>0.42845218458622403</v>
      </c>
      <c r="AH15" s="17">
        <v>0.39999885222821002</v>
      </c>
      <c r="AI15" s="17"/>
      <c r="AJ15" s="17">
        <v>0.384697218297682</v>
      </c>
      <c r="AK15" s="17">
        <v>0.40976891241851199</v>
      </c>
      <c r="AL15" s="17">
        <v>0.49725115788144097</v>
      </c>
      <c r="AM15" s="17">
        <v>0.19892955990136099</v>
      </c>
      <c r="AN15" s="17">
        <v>0.37501290463745102</v>
      </c>
      <c r="AO15" s="17"/>
      <c r="AP15" s="17">
        <v>0.36572615733404801</v>
      </c>
      <c r="AQ15" s="17">
        <v>0.424382972731428</v>
      </c>
      <c r="AR15" s="17">
        <v>0.47100781403974401</v>
      </c>
    </row>
    <row r="16" spans="2:44" x14ac:dyDescent="0.5">
      <c r="B16" t="s">
        <v>60</v>
      </c>
      <c r="C16" s="17">
        <v>0.302172606065708</v>
      </c>
      <c r="D16" s="17">
        <v>0.30512398113245298</v>
      </c>
      <c r="E16" s="17">
        <v>0.30047438459255699</v>
      </c>
      <c r="F16" s="17"/>
      <c r="G16" s="17">
        <v>0.13397504181823799</v>
      </c>
      <c r="H16" s="17">
        <v>0.20943860218468999</v>
      </c>
      <c r="I16" s="17">
        <v>0.23000398535990099</v>
      </c>
      <c r="J16" s="17">
        <v>0.31967940226665598</v>
      </c>
      <c r="K16" s="17">
        <v>0.44103250761709301</v>
      </c>
      <c r="L16" s="17">
        <v>0.44057996511694197</v>
      </c>
      <c r="M16" s="17"/>
      <c r="N16" s="17">
        <v>0.27400152935976602</v>
      </c>
      <c r="O16" s="17">
        <v>0.27123795768432202</v>
      </c>
      <c r="P16" s="17">
        <v>0.35790801184222398</v>
      </c>
      <c r="Q16" s="17">
        <v>0.31501028270924902</v>
      </c>
      <c r="R16" s="17"/>
      <c r="S16" s="17">
        <v>0.22348151744069</v>
      </c>
      <c r="T16" s="17">
        <v>0.36076782221488402</v>
      </c>
      <c r="U16" s="17">
        <v>0.309479483936692</v>
      </c>
      <c r="V16" s="17">
        <v>0.39917617768346197</v>
      </c>
      <c r="W16" s="17">
        <v>0.30762242009072899</v>
      </c>
      <c r="X16" s="17">
        <v>0.27641965458633699</v>
      </c>
      <c r="Y16" s="17">
        <v>0.38905684423034997</v>
      </c>
      <c r="Z16" s="17">
        <v>0.29635666353280499</v>
      </c>
      <c r="AA16" s="17">
        <v>0.26857168189726299</v>
      </c>
      <c r="AB16" s="17">
        <v>0.23183240792411</v>
      </c>
      <c r="AC16" s="17">
        <v>0.36875270965976797</v>
      </c>
      <c r="AD16" s="17">
        <v>0.16788738626810601</v>
      </c>
      <c r="AE16" s="17"/>
      <c r="AF16" s="17">
        <v>0.52346799156560997</v>
      </c>
      <c r="AG16" s="17">
        <v>0.187126073889649</v>
      </c>
      <c r="AH16" s="17">
        <v>0.19343507588953199</v>
      </c>
      <c r="AI16" s="17"/>
      <c r="AJ16" s="17">
        <v>0.50145976415303195</v>
      </c>
      <c r="AK16" s="17">
        <v>0.18676124122448301</v>
      </c>
      <c r="AL16" s="17">
        <v>0.16861020231280899</v>
      </c>
      <c r="AM16" s="17">
        <v>0.75264843873249898</v>
      </c>
      <c r="AN16" s="17">
        <v>0.221261003406725</v>
      </c>
      <c r="AO16" s="17"/>
      <c r="AP16" s="17">
        <v>0.44028565216096299</v>
      </c>
      <c r="AQ16" s="17">
        <v>0.185960304567858</v>
      </c>
      <c r="AR16" s="17">
        <v>0.17704238780776599</v>
      </c>
    </row>
    <row r="17" spans="2:44" x14ac:dyDescent="0.5">
      <c r="B17" t="s">
        <v>61</v>
      </c>
      <c r="C17" s="17">
        <v>0.17460254617926199</v>
      </c>
      <c r="D17" s="17">
        <v>0.16886258850536701</v>
      </c>
      <c r="E17" s="17">
        <v>0.178860639301786</v>
      </c>
      <c r="F17" s="17"/>
      <c r="G17" s="17">
        <v>0.20421831241152699</v>
      </c>
      <c r="H17" s="17">
        <v>0.14170734049797001</v>
      </c>
      <c r="I17" s="17">
        <v>0.17387381542494601</v>
      </c>
      <c r="J17" s="17">
        <v>0.15808751109281999</v>
      </c>
      <c r="K17" s="17">
        <v>0.19048196030918599</v>
      </c>
      <c r="L17" s="17">
        <v>0.18496535881319701</v>
      </c>
      <c r="M17" s="17"/>
      <c r="N17" s="17">
        <v>0.204942665552933</v>
      </c>
      <c r="O17" s="17">
        <v>0.20857182811284</v>
      </c>
      <c r="P17" s="17">
        <v>0.14504518483319601</v>
      </c>
      <c r="Q17" s="17">
        <v>0.13428748509166599</v>
      </c>
      <c r="R17" s="17"/>
      <c r="S17" s="17">
        <v>0.19074921318288601</v>
      </c>
      <c r="T17" s="17">
        <v>0.169564330911253</v>
      </c>
      <c r="U17" s="17">
        <v>0.20676036715188401</v>
      </c>
      <c r="V17" s="17">
        <v>0.138969888192637</v>
      </c>
      <c r="W17" s="17">
        <v>0.188460644573997</v>
      </c>
      <c r="X17" s="17">
        <v>0.16473835284867899</v>
      </c>
      <c r="Y17" s="17">
        <v>0.154082039798039</v>
      </c>
      <c r="Z17" s="17">
        <v>0.164091056181563</v>
      </c>
      <c r="AA17" s="17">
        <v>0.173114304708716</v>
      </c>
      <c r="AB17" s="17">
        <v>0.194474909371569</v>
      </c>
      <c r="AC17" s="17">
        <v>0.17755762236466299</v>
      </c>
      <c r="AD17" s="17">
        <v>0.14870530455377201</v>
      </c>
      <c r="AE17" s="17"/>
      <c r="AF17" s="17">
        <v>0.123645444812485</v>
      </c>
      <c r="AG17" s="17">
        <v>0.22828976985094901</v>
      </c>
      <c r="AH17" s="17">
        <v>0.12852779037065601</v>
      </c>
      <c r="AI17" s="17"/>
      <c r="AJ17" s="17">
        <v>0.13683132924660499</v>
      </c>
      <c r="AK17" s="17">
        <v>0.17581560621207501</v>
      </c>
      <c r="AL17" s="17">
        <v>0.237006103575536</v>
      </c>
      <c r="AM17" s="17">
        <v>5.0752072688417298E-2</v>
      </c>
      <c r="AN17" s="17">
        <v>0.15023651850644901</v>
      </c>
      <c r="AO17" s="17"/>
      <c r="AP17" s="17">
        <v>0.163518766027102</v>
      </c>
      <c r="AQ17" s="17">
        <v>0.16658747343192501</v>
      </c>
      <c r="AR17" s="17">
        <v>0.26912914543987299</v>
      </c>
    </row>
    <row r="18" spans="2:44" x14ac:dyDescent="0.5">
      <c r="B18" t="s">
        <v>62</v>
      </c>
      <c r="C18" s="17">
        <v>0.15225922906869099</v>
      </c>
      <c r="D18" s="17">
        <v>0.13709168886513201</v>
      </c>
      <c r="E18" s="17">
        <v>0.166736259101749</v>
      </c>
      <c r="F18" s="17"/>
      <c r="G18" s="17">
        <v>0.23069443125926201</v>
      </c>
      <c r="H18" s="17">
        <v>0.25156023803875199</v>
      </c>
      <c r="I18" s="17">
        <v>0.11809605412975201</v>
      </c>
      <c r="J18" s="17">
        <v>0.121401251336707</v>
      </c>
      <c r="K18" s="17">
        <v>0.13438987307564901</v>
      </c>
      <c r="L18" s="17">
        <v>8.4508360498496901E-2</v>
      </c>
      <c r="M18" s="17"/>
      <c r="N18" s="17">
        <v>0.146926040699389</v>
      </c>
      <c r="O18" s="17">
        <v>0.15403563252734701</v>
      </c>
      <c r="P18" s="17">
        <v>0.15309948876201199</v>
      </c>
      <c r="Q18" s="17">
        <v>0.15471288504567099</v>
      </c>
      <c r="R18" s="17"/>
      <c r="S18" s="17">
        <v>0.19465906616801901</v>
      </c>
      <c r="T18" s="17">
        <v>0.13198877581760601</v>
      </c>
      <c r="U18" s="17">
        <v>0.18350934916890799</v>
      </c>
      <c r="V18" s="17">
        <v>0.119001776710638</v>
      </c>
      <c r="W18" s="17">
        <v>0.13863065905618799</v>
      </c>
      <c r="X18" s="17">
        <v>0.137377974533304</v>
      </c>
      <c r="Y18" s="17">
        <v>0.123497981450797</v>
      </c>
      <c r="Z18" s="17">
        <v>0.19556077824051701</v>
      </c>
      <c r="AA18" s="17">
        <v>0.17485736613175901</v>
      </c>
      <c r="AB18" s="17">
        <v>0.143732180478535</v>
      </c>
      <c r="AC18" s="17">
        <v>0.11633976518045799</v>
      </c>
      <c r="AD18" s="17">
        <v>0.15701512223974301</v>
      </c>
      <c r="AE18" s="17"/>
      <c r="AF18" s="17">
        <v>9.2339546613904006E-2</v>
      </c>
      <c r="AG18" s="17">
        <v>0.17650164714723299</v>
      </c>
      <c r="AH18" s="17">
        <v>0.182485272053413</v>
      </c>
      <c r="AI18" s="17"/>
      <c r="AJ18" s="17">
        <v>0.106066453313098</v>
      </c>
      <c r="AK18" s="17">
        <v>0.21327986590668599</v>
      </c>
      <c r="AL18" s="17">
        <v>0.115852460912552</v>
      </c>
      <c r="AM18" s="17">
        <v>5.8693678200674997E-2</v>
      </c>
      <c r="AN18" s="17">
        <v>0.171352576386121</v>
      </c>
      <c r="AO18" s="17"/>
      <c r="AP18" s="17">
        <v>0.12154830252308201</v>
      </c>
      <c r="AQ18" s="17">
        <v>0.205773662380518</v>
      </c>
      <c r="AR18" s="17">
        <v>8.8677511304734793E-2</v>
      </c>
    </row>
    <row r="19" spans="2:44" x14ac:dyDescent="0.5">
      <c r="B19" t="s">
        <v>63</v>
      </c>
      <c r="C19" s="17">
        <v>0.15182418170018899</v>
      </c>
      <c r="D19" s="17">
        <v>0.15491677408733001</v>
      </c>
      <c r="E19" s="17">
        <v>0.14845293815383001</v>
      </c>
      <c r="F19" s="17"/>
      <c r="G19" s="17">
        <v>0.19056166895708901</v>
      </c>
      <c r="H19" s="17">
        <v>0.172251961705573</v>
      </c>
      <c r="I19" s="17">
        <v>0.100655276779214</v>
      </c>
      <c r="J19" s="17">
        <v>0.16496135664161099</v>
      </c>
      <c r="K19" s="17">
        <v>0.137671306680166</v>
      </c>
      <c r="L19" s="17">
        <v>0.150038024565362</v>
      </c>
      <c r="M19" s="17"/>
      <c r="N19" s="17">
        <v>0.122192565244175</v>
      </c>
      <c r="O19" s="17">
        <v>0.153966843511079</v>
      </c>
      <c r="P19" s="17">
        <v>0.15392044662822099</v>
      </c>
      <c r="Q19" s="17">
        <v>0.17926241245077501</v>
      </c>
      <c r="R19" s="17"/>
      <c r="S19" s="17">
        <v>0.20770517485592099</v>
      </c>
      <c r="T19" s="17">
        <v>0.12787946996163899</v>
      </c>
      <c r="U19" s="17">
        <v>0.15612983542165201</v>
      </c>
      <c r="V19" s="17">
        <v>0.15492278584823899</v>
      </c>
      <c r="W19" s="17">
        <v>0.156680689424222</v>
      </c>
      <c r="X19" s="17">
        <v>0.17073450305913199</v>
      </c>
      <c r="Y19" s="17">
        <v>0.14491987142365401</v>
      </c>
      <c r="Z19" s="17">
        <v>0.21529592952561899</v>
      </c>
      <c r="AA19" s="17">
        <v>0.124974644563253</v>
      </c>
      <c r="AB19" s="17">
        <v>0.11146521280883501</v>
      </c>
      <c r="AC19" s="17">
        <v>0.126156630814203</v>
      </c>
      <c r="AD19" s="17">
        <v>0.101796988143463</v>
      </c>
      <c r="AE19" s="17"/>
      <c r="AF19" s="17">
        <v>0.17853337170485001</v>
      </c>
      <c r="AG19" s="17">
        <v>0.118661690692898</v>
      </c>
      <c r="AH19" s="17">
        <v>0.15382418644165899</v>
      </c>
      <c r="AI19" s="17"/>
      <c r="AJ19" s="17">
        <v>0.18296854133625001</v>
      </c>
      <c r="AK19" s="17">
        <v>0.1046144498381</v>
      </c>
      <c r="AL19" s="17">
        <v>0.12247310554853499</v>
      </c>
      <c r="AM19" s="17">
        <v>0.33143956311362999</v>
      </c>
      <c r="AN19" s="17">
        <v>0.17829711664633</v>
      </c>
      <c r="AO19" s="17"/>
      <c r="AP19" s="17">
        <v>0.19510032299716901</v>
      </c>
      <c r="AQ19" s="17">
        <v>0.108356760567519</v>
      </c>
      <c r="AR19" s="17">
        <v>0.14087459448801801</v>
      </c>
    </row>
    <row r="20" spans="2:44" x14ac:dyDescent="0.5">
      <c r="B20" t="s">
        <v>64</v>
      </c>
      <c r="C20" s="17">
        <v>0.12072133636923001</v>
      </c>
      <c r="D20" s="17">
        <v>0.137606010029373</v>
      </c>
      <c r="E20" s="17">
        <v>0.104694131361398</v>
      </c>
      <c r="F20" s="17"/>
      <c r="G20" s="17">
        <v>0.19115254284974401</v>
      </c>
      <c r="H20" s="17">
        <v>0.164928044792436</v>
      </c>
      <c r="I20" s="17">
        <v>0.17425338388136899</v>
      </c>
      <c r="J20" s="17">
        <v>8.2629559697829397E-2</v>
      </c>
      <c r="K20" s="17">
        <v>5.2266389217426198E-2</v>
      </c>
      <c r="L20" s="17">
        <v>7.1430934118448905E-2</v>
      </c>
      <c r="M20" s="17"/>
      <c r="N20" s="17">
        <v>0.142942872372531</v>
      </c>
      <c r="O20" s="17">
        <v>0.10991171801995001</v>
      </c>
      <c r="P20" s="17">
        <v>0.111493496782475</v>
      </c>
      <c r="Q20" s="17">
        <v>0.11732263864043101</v>
      </c>
      <c r="R20" s="17"/>
      <c r="S20" s="17">
        <v>0.18384554963171701</v>
      </c>
      <c r="T20" s="17">
        <v>0.100903110303422</v>
      </c>
      <c r="U20" s="17">
        <v>9.9719757094356404E-2</v>
      </c>
      <c r="V20" s="17">
        <v>0.149023827401845</v>
      </c>
      <c r="W20" s="17">
        <v>7.5112625222892596E-2</v>
      </c>
      <c r="X20" s="17">
        <v>0.13796081317213299</v>
      </c>
      <c r="Y20" s="17">
        <v>9.1779566173317603E-2</v>
      </c>
      <c r="Z20" s="17">
        <v>0.1480071115695</v>
      </c>
      <c r="AA20" s="17">
        <v>0.12338183950649299</v>
      </c>
      <c r="AB20" s="17">
        <v>7.0617997522812101E-2</v>
      </c>
      <c r="AC20" s="17">
        <v>0.101636962090181</v>
      </c>
      <c r="AD20" s="17">
        <v>0.151283352774739</v>
      </c>
      <c r="AE20" s="17"/>
      <c r="AF20" s="17">
        <v>0.10449112145803199</v>
      </c>
      <c r="AG20" s="17">
        <v>0.10559918339028899</v>
      </c>
      <c r="AH20" s="17">
        <v>0.17781512795044499</v>
      </c>
      <c r="AI20" s="17"/>
      <c r="AJ20" s="17">
        <v>0.10982800005719</v>
      </c>
      <c r="AK20" s="17">
        <v>0.131310268274037</v>
      </c>
      <c r="AL20" s="17">
        <v>8.3390827755306998E-2</v>
      </c>
      <c r="AM20" s="17">
        <v>0.1673105786029</v>
      </c>
      <c r="AN20" s="17">
        <v>0.151126572497781</v>
      </c>
      <c r="AO20" s="17"/>
      <c r="AP20" s="17">
        <v>0.14628503381871799</v>
      </c>
      <c r="AQ20" s="17">
        <v>0.128331371818109</v>
      </c>
      <c r="AR20" s="17">
        <v>0.12756988145572401</v>
      </c>
    </row>
    <row r="21" spans="2:44" x14ac:dyDescent="0.5">
      <c r="B21" t="s">
        <v>65</v>
      </c>
      <c r="C21" s="17">
        <v>0.11487190009466</v>
      </c>
      <c r="D21" s="17">
        <v>0.12694057438100001</v>
      </c>
      <c r="E21" s="17">
        <v>0.10352831778560199</v>
      </c>
      <c r="F21" s="17"/>
      <c r="G21" s="17">
        <v>0.104064492720989</v>
      </c>
      <c r="H21" s="17">
        <v>0.10455510530596</v>
      </c>
      <c r="I21" s="17">
        <v>0.135180724799284</v>
      </c>
      <c r="J21" s="17">
        <v>0.13293367974818701</v>
      </c>
      <c r="K21" s="17">
        <v>8.4630727607825099E-2</v>
      </c>
      <c r="L21" s="17">
        <v>0.11950115917045501</v>
      </c>
      <c r="M21" s="17"/>
      <c r="N21" s="17">
        <v>0.14178142660391299</v>
      </c>
      <c r="O21" s="17">
        <v>0.119561093413091</v>
      </c>
      <c r="P21" s="17">
        <v>8.2693277839361298E-2</v>
      </c>
      <c r="Q21" s="17">
        <v>0.108470322177268</v>
      </c>
      <c r="R21" s="17"/>
      <c r="S21" s="17">
        <v>0.125823527587171</v>
      </c>
      <c r="T21" s="17">
        <v>0.153957442420188</v>
      </c>
      <c r="U21" s="17">
        <v>0.10386433977444</v>
      </c>
      <c r="V21" s="17">
        <v>0.102001347903725</v>
      </c>
      <c r="W21" s="17">
        <v>0.10790235512844799</v>
      </c>
      <c r="X21" s="17">
        <v>0.12012137919994</v>
      </c>
      <c r="Y21" s="17">
        <v>0.10235438631244</v>
      </c>
      <c r="Z21" s="17">
        <v>8.6890980166640402E-2</v>
      </c>
      <c r="AA21" s="17">
        <v>0.100652449535879</v>
      </c>
      <c r="AB21" s="17">
        <v>0.12789051197478199</v>
      </c>
      <c r="AC21" s="17">
        <v>0.12037185899370199</v>
      </c>
      <c r="AD21" s="17">
        <v>3.7028001950030802E-2</v>
      </c>
      <c r="AE21" s="17"/>
      <c r="AF21" s="17">
        <v>4.2049528416123201E-2</v>
      </c>
      <c r="AG21" s="17">
        <v>0.191953799980696</v>
      </c>
      <c r="AH21" s="17">
        <v>0.102916756412396</v>
      </c>
      <c r="AI21" s="17"/>
      <c r="AJ21" s="17">
        <v>7.0711876858548003E-2</v>
      </c>
      <c r="AK21" s="17">
        <v>0.16225302525046001</v>
      </c>
      <c r="AL21" s="17">
        <v>0.21338483077253001</v>
      </c>
      <c r="AM21" s="17">
        <v>8.1872948699072398E-2</v>
      </c>
      <c r="AN21" s="17">
        <v>7.7943579393378204E-2</v>
      </c>
      <c r="AO21" s="17"/>
      <c r="AP21" s="17">
        <v>7.2558660804903599E-2</v>
      </c>
      <c r="AQ21" s="17">
        <v>0.16363801330486399</v>
      </c>
      <c r="AR21" s="17">
        <v>0.18818065192554001</v>
      </c>
    </row>
    <row r="22" spans="2:44" x14ac:dyDescent="0.5">
      <c r="B22" t="s">
        <v>66</v>
      </c>
      <c r="C22" s="17">
        <v>9.1968023080457206E-2</v>
      </c>
      <c r="D22" s="17">
        <v>9.6431315089351197E-2</v>
      </c>
      <c r="E22" s="17">
        <v>8.7967130700043195E-2</v>
      </c>
      <c r="F22" s="17"/>
      <c r="G22" s="17">
        <v>3.8143452072251498E-2</v>
      </c>
      <c r="H22" s="17">
        <v>3.5068250877468801E-2</v>
      </c>
      <c r="I22" s="17">
        <v>7.7752022748876701E-2</v>
      </c>
      <c r="J22" s="17">
        <v>9.5064342153489106E-2</v>
      </c>
      <c r="K22" s="17">
        <v>0.12203518686015399</v>
      </c>
      <c r="L22" s="17">
        <v>0.16285521736689601</v>
      </c>
      <c r="M22" s="17"/>
      <c r="N22" s="17">
        <v>0.102331367940854</v>
      </c>
      <c r="O22" s="17">
        <v>8.8416452522681196E-2</v>
      </c>
      <c r="P22" s="17">
        <v>0.118514533359311</v>
      </c>
      <c r="Q22" s="17">
        <v>6.2087902251995897E-2</v>
      </c>
      <c r="R22" s="17"/>
      <c r="S22" s="17">
        <v>6.1201325558749603E-2</v>
      </c>
      <c r="T22" s="17">
        <v>8.68705920952485E-2</v>
      </c>
      <c r="U22" s="17">
        <v>8.6355585069395197E-2</v>
      </c>
      <c r="V22" s="17">
        <v>0.124525997448357</v>
      </c>
      <c r="W22" s="17">
        <v>9.4272469664222397E-2</v>
      </c>
      <c r="X22" s="17">
        <v>8.0024724302138805E-2</v>
      </c>
      <c r="Y22" s="17">
        <v>9.25765458387309E-2</v>
      </c>
      <c r="Z22" s="17">
        <v>0.12873205249575001</v>
      </c>
      <c r="AA22" s="17">
        <v>8.3351325811439697E-2</v>
      </c>
      <c r="AB22" s="17">
        <v>0.106534323895055</v>
      </c>
      <c r="AC22" s="17">
        <v>8.1772479318189706E-2</v>
      </c>
      <c r="AD22" s="17">
        <v>0.16050019735361101</v>
      </c>
      <c r="AE22" s="17"/>
      <c r="AF22" s="17">
        <v>0.143184513626022</v>
      </c>
      <c r="AG22" s="17">
        <v>6.9783678684970804E-2</v>
      </c>
      <c r="AH22" s="17">
        <v>6.9030771737180099E-2</v>
      </c>
      <c r="AI22" s="17"/>
      <c r="AJ22" s="17">
        <v>0.14914874555098501</v>
      </c>
      <c r="AK22" s="17">
        <v>5.85492133540573E-2</v>
      </c>
      <c r="AL22" s="17">
        <v>3.9702976704532801E-2</v>
      </c>
      <c r="AM22" s="17">
        <v>4.98438113687385E-2</v>
      </c>
      <c r="AN22" s="17">
        <v>8.38035536992906E-2</v>
      </c>
      <c r="AO22" s="17"/>
      <c r="AP22" s="17">
        <v>0.13997000751049099</v>
      </c>
      <c r="AQ22" s="17">
        <v>5.89009372907204E-2</v>
      </c>
      <c r="AR22" s="17">
        <v>9.0189472663805795E-2</v>
      </c>
    </row>
    <row r="23" spans="2:44" x14ac:dyDescent="0.5">
      <c r="B23" t="s">
        <v>67</v>
      </c>
      <c r="C23" s="17">
        <v>6.1431111380492301E-2</v>
      </c>
      <c r="D23" s="17">
        <v>7.5380923292274193E-2</v>
      </c>
      <c r="E23" s="17">
        <v>4.7094502341516603E-2</v>
      </c>
      <c r="F23" s="17"/>
      <c r="G23" s="17">
        <v>2.52562484574726E-2</v>
      </c>
      <c r="H23" s="17">
        <v>2.8712334613775599E-2</v>
      </c>
      <c r="I23" s="17">
        <v>3.4895795856743399E-2</v>
      </c>
      <c r="J23" s="17">
        <v>6.0318071549829301E-2</v>
      </c>
      <c r="K23" s="17">
        <v>8.3568658696204598E-2</v>
      </c>
      <c r="L23" s="17">
        <v>0.11976782821391201</v>
      </c>
      <c r="M23" s="17"/>
      <c r="N23" s="17">
        <v>6.29748330227487E-2</v>
      </c>
      <c r="O23" s="17">
        <v>6.41555484885762E-2</v>
      </c>
      <c r="P23" s="17">
        <v>6.0685372407774399E-2</v>
      </c>
      <c r="Q23" s="17">
        <v>5.6415675922091499E-2</v>
      </c>
      <c r="R23" s="17"/>
      <c r="S23" s="17">
        <v>3.0500759816877599E-2</v>
      </c>
      <c r="T23" s="17">
        <v>7.6153851228850003E-2</v>
      </c>
      <c r="U23" s="17">
        <v>5.38900829801005E-2</v>
      </c>
      <c r="V23" s="17">
        <v>9.9487781319687205E-2</v>
      </c>
      <c r="W23" s="17">
        <v>9.2878674140306594E-2</v>
      </c>
      <c r="X23" s="17">
        <v>6.8714355398191901E-2</v>
      </c>
      <c r="Y23" s="17">
        <v>5.4360715859414002E-2</v>
      </c>
      <c r="Z23" s="17">
        <v>3.2718339213419802E-2</v>
      </c>
      <c r="AA23" s="17">
        <v>5.5304936316415303E-2</v>
      </c>
      <c r="AB23" s="17">
        <v>5.1488558745323897E-2</v>
      </c>
      <c r="AC23" s="17">
        <v>6.1287496499821702E-2</v>
      </c>
      <c r="AD23" s="17">
        <v>6.2352043809859703E-2</v>
      </c>
      <c r="AE23" s="17"/>
      <c r="AF23" s="17">
        <v>9.9637972591724397E-2</v>
      </c>
      <c r="AG23" s="17">
        <v>4.5819419725919401E-2</v>
      </c>
      <c r="AH23" s="17">
        <v>4.2218309494113697E-2</v>
      </c>
      <c r="AI23" s="17"/>
      <c r="AJ23" s="17">
        <v>0.11000905850298701</v>
      </c>
      <c r="AK23" s="17">
        <v>2.2186444282726099E-2</v>
      </c>
      <c r="AL23" s="17">
        <v>6.0466585412373201E-2</v>
      </c>
      <c r="AM23" s="17">
        <v>9.5878503086357494E-2</v>
      </c>
      <c r="AN23" s="17">
        <v>5.4580901918517701E-2</v>
      </c>
      <c r="AO23" s="17"/>
      <c r="AP23" s="17">
        <v>8.7619918500432895E-2</v>
      </c>
      <c r="AQ23" s="17">
        <v>3.2606990499583599E-2</v>
      </c>
      <c r="AR23" s="17">
        <v>1.75118541617964E-2</v>
      </c>
    </row>
    <row r="24" spans="2:44" x14ac:dyDescent="0.5">
      <c r="B24" t="s">
        <v>68</v>
      </c>
      <c r="C24" s="17">
        <v>5.5029609648790098E-2</v>
      </c>
      <c r="D24" s="17">
        <v>5.4876279171501799E-2</v>
      </c>
      <c r="E24" s="17">
        <v>5.5395461052803498E-2</v>
      </c>
      <c r="F24" s="17"/>
      <c r="G24" s="17">
        <v>6.2469649483840803E-2</v>
      </c>
      <c r="H24" s="17">
        <v>7.3597676281021499E-2</v>
      </c>
      <c r="I24" s="17">
        <v>3.4121593673252501E-2</v>
      </c>
      <c r="J24" s="17">
        <v>3.5860265756453298E-2</v>
      </c>
      <c r="K24" s="17">
        <v>5.1126577322368201E-2</v>
      </c>
      <c r="L24" s="17">
        <v>7.0361217471990797E-2</v>
      </c>
      <c r="M24" s="17"/>
      <c r="N24" s="17">
        <v>5.2320229761122501E-2</v>
      </c>
      <c r="O24" s="17">
        <v>5.2658168187176897E-2</v>
      </c>
      <c r="P24" s="17">
        <v>5.9851782037360801E-2</v>
      </c>
      <c r="Q24" s="17">
        <v>5.6727292889974301E-2</v>
      </c>
      <c r="R24" s="17"/>
      <c r="S24" s="17">
        <v>7.27358176329191E-2</v>
      </c>
      <c r="T24" s="17">
        <v>5.3404453634090299E-2</v>
      </c>
      <c r="U24" s="17">
        <v>4.8408248412407998E-2</v>
      </c>
      <c r="V24" s="17">
        <v>6.3112789629752794E-2</v>
      </c>
      <c r="W24" s="17">
        <v>2.8041252130314501E-2</v>
      </c>
      <c r="X24" s="17">
        <v>7.1349007677450602E-2</v>
      </c>
      <c r="Y24" s="17">
        <v>7.0817850402657201E-2</v>
      </c>
      <c r="Z24" s="17">
        <v>5.8052509169895898E-2</v>
      </c>
      <c r="AA24" s="17">
        <v>5.0417269626310199E-2</v>
      </c>
      <c r="AB24" s="17">
        <v>1.96378906407647E-2</v>
      </c>
      <c r="AC24" s="17">
        <v>5.9065909751604598E-2</v>
      </c>
      <c r="AD24" s="17">
        <v>5.7001483663934503E-2</v>
      </c>
      <c r="AE24" s="17"/>
      <c r="AF24" s="17">
        <v>6.9851326210462097E-2</v>
      </c>
      <c r="AG24" s="17">
        <v>3.61941409476179E-2</v>
      </c>
      <c r="AH24" s="17">
        <v>6.40982776924236E-2</v>
      </c>
      <c r="AI24" s="17"/>
      <c r="AJ24" s="17">
        <v>6.8821263977465602E-2</v>
      </c>
      <c r="AK24" s="17">
        <v>3.4102543225429799E-2</v>
      </c>
      <c r="AL24" s="17">
        <v>5.51575471431138E-2</v>
      </c>
      <c r="AM24" s="17">
        <v>7.4138315527239401E-2</v>
      </c>
      <c r="AN24" s="17">
        <v>5.0682913258651902E-2</v>
      </c>
      <c r="AO24" s="17"/>
      <c r="AP24" s="17">
        <v>8.8950870880637398E-2</v>
      </c>
      <c r="AQ24" s="17">
        <v>2.6161245505891498E-2</v>
      </c>
      <c r="AR24" s="17">
        <v>3.8049748974187197E-2</v>
      </c>
    </row>
    <row r="25" spans="2:44" x14ac:dyDescent="0.5">
      <c r="B25" t="s">
        <v>69</v>
      </c>
      <c r="C25" s="17">
        <v>5.0678051797995699E-2</v>
      </c>
      <c r="D25" s="17">
        <v>6.0063107341048597E-2</v>
      </c>
      <c r="E25" s="17">
        <v>4.0761573721405001E-2</v>
      </c>
      <c r="F25" s="17"/>
      <c r="G25" s="17">
        <v>0.118302036989826</v>
      </c>
      <c r="H25" s="17">
        <v>9.0066143181650904E-2</v>
      </c>
      <c r="I25" s="17">
        <v>4.1828250438989099E-2</v>
      </c>
      <c r="J25" s="17">
        <v>3.6382791642188397E-2</v>
      </c>
      <c r="K25" s="17">
        <v>1.6180383865930102E-2</v>
      </c>
      <c r="L25" s="17">
        <v>1.5798819134365299E-2</v>
      </c>
      <c r="M25" s="17"/>
      <c r="N25" s="17">
        <v>4.2696687417335101E-2</v>
      </c>
      <c r="O25" s="17">
        <v>4.9353632499939903E-2</v>
      </c>
      <c r="P25" s="17">
        <v>5.9373366257056401E-2</v>
      </c>
      <c r="Q25" s="17">
        <v>5.35227163120729E-2</v>
      </c>
      <c r="R25" s="17"/>
      <c r="S25" s="17">
        <v>8.6031075397393297E-2</v>
      </c>
      <c r="T25" s="17">
        <v>5.3672851900284903E-2</v>
      </c>
      <c r="U25" s="17">
        <v>2.84477745827512E-2</v>
      </c>
      <c r="V25" s="17">
        <v>4.1616848862293103E-2</v>
      </c>
      <c r="W25" s="17">
        <v>6.5670605318686903E-2</v>
      </c>
      <c r="X25" s="17">
        <v>3.4656012780111302E-2</v>
      </c>
      <c r="Y25" s="17">
        <v>3.03738321447375E-2</v>
      </c>
      <c r="Z25" s="17">
        <v>2.3543070372332098E-2</v>
      </c>
      <c r="AA25" s="17">
        <v>5.1082926419301102E-2</v>
      </c>
      <c r="AB25" s="17">
        <v>6.4301410019646996E-2</v>
      </c>
      <c r="AC25" s="17">
        <v>3.8923725423730599E-2</v>
      </c>
      <c r="AD25" s="17">
        <v>3.9570987219056199E-2</v>
      </c>
      <c r="AE25" s="17"/>
      <c r="AF25" s="17">
        <v>2.96304003392956E-2</v>
      </c>
      <c r="AG25" s="17">
        <v>5.4111946684861599E-2</v>
      </c>
      <c r="AH25" s="17">
        <v>6.21285935455545E-2</v>
      </c>
      <c r="AI25" s="17"/>
      <c r="AJ25" s="17">
        <v>2.09112673237381E-2</v>
      </c>
      <c r="AK25" s="17">
        <v>6.6202863703357304E-2</v>
      </c>
      <c r="AL25" s="17">
        <v>6.63638267926491E-2</v>
      </c>
      <c r="AM25" s="17">
        <v>0</v>
      </c>
      <c r="AN25" s="17">
        <v>5.0871023056862197E-2</v>
      </c>
      <c r="AO25" s="17"/>
      <c r="AP25" s="17">
        <v>4.29222289184314E-2</v>
      </c>
      <c r="AQ25" s="17">
        <v>6.6574986440400996E-2</v>
      </c>
      <c r="AR25" s="17">
        <v>6.85484660807784E-2</v>
      </c>
    </row>
    <row r="26" spans="2:44" x14ac:dyDescent="0.5">
      <c r="B26" t="s">
        <v>70</v>
      </c>
      <c r="C26" s="17">
        <v>3.2818104326407901E-2</v>
      </c>
      <c r="D26" s="17">
        <v>3.262898323064E-2</v>
      </c>
      <c r="E26" s="17">
        <v>3.3131747694708398E-2</v>
      </c>
      <c r="F26" s="17"/>
      <c r="G26" s="17">
        <v>1.3709989176529901E-2</v>
      </c>
      <c r="H26" s="17">
        <v>2.7969600191909999E-2</v>
      </c>
      <c r="I26" s="17">
        <v>3.1455068974267301E-2</v>
      </c>
      <c r="J26" s="17">
        <v>3.6288235295837697E-2</v>
      </c>
      <c r="K26" s="17">
        <v>4.1361653404928103E-2</v>
      </c>
      <c r="L26" s="17">
        <v>4.2005393554334899E-2</v>
      </c>
      <c r="M26" s="17"/>
      <c r="N26" s="17">
        <v>3.7332458060898598E-2</v>
      </c>
      <c r="O26" s="17">
        <v>1.8553690892069898E-2</v>
      </c>
      <c r="P26" s="17">
        <v>2.76940406761251E-2</v>
      </c>
      <c r="Q26" s="17">
        <v>4.5388985623724398E-2</v>
      </c>
      <c r="R26" s="17"/>
      <c r="S26" s="17">
        <v>4.9333845241303999E-2</v>
      </c>
      <c r="T26" s="17">
        <v>3.67640244370738E-2</v>
      </c>
      <c r="U26" s="17">
        <v>2.2754209988145101E-2</v>
      </c>
      <c r="V26" s="17">
        <v>2.5156201347609299E-2</v>
      </c>
      <c r="W26" s="17">
        <v>2.0194783570056898E-2</v>
      </c>
      <c r="X26" s="17">
        <v>2.2790646875880002E-2</v>
      </c>
      <c r="Y26" s="17">
        <v>1.25899093018342E-2</v>
      </c>
      <c r="Z26" s="17">
        <v>2.7730473832024601E-2</v>
      </c>
      <c r="AA26" s="17">
        <v>4.3558737276279597E-2</v>
      </c>
      <c r="AB26" s="17">
        <v>2.9019397611662799E-2</v>
      </c>
      <c r="AC26" s="17">
        <v>3.4894581928589102E-2</v>
      </c>
      <c r="AD26" s="17">
        <v>7.7606809116388703E-2</v>
      </c>
      <c r="AE26" s="17"/>
      <c r="AF26" s="17">
        <v>3.9131824209527301E-2</v>
      </c>
      <c r="AG26" s="17">
        <v>3.0693521028410699E-2</v>
      </c>
      <c r="AH26" s="17">
        <v>3.18786834152388E-2</v>
      </c>
      <c r="AI26" s="17"/>
      <c r="AJ26" s="17">
        <v>3.10043323978198E-2</v>
      </c>
      <c r="AK26" s="17">
        <v>4.0197531750924401E-2</v>
      </c>
      <c r="AL26" s="17">
        <v>4.8154485791602898E-2</v>
      </c>
      <c r="AM26" s="17">
        <v>7.6075851062501407E-2</v>
      </c>
      <c r="AN26" s="17">
        <v>2.0604764544331799E-2</v>
      </c>
      <c r="AO26" s="17"/>
      <c r="AP26" s="17">
        <v>3.60466720697896E-2</v>
      </c>
      <c r="AQ26" s="17">
        <v>3.3821924369928001E-2</v>
      </c>
      <c r="AR26" s="17">
        <v>6.5436477359670495E-2</v>
      </c>
    </row>
    <row r="27" spans="2:44" x14ac:dyDescent="0.5">
      <c r="B27" t="s">
        <v>71</v>
      </c>
      <c r="C27" s="17">
        <v>3.2528793154733601E-2</v>
      </c>
      <c r="D27" s="17">
        <v>3.2149422701735798E-2</v>
      </c>
      <c r="E27" s="17">
        <v>3.3027227928270002E-2</v>
      </c>
      <c r="F27" s="17"/>
      <c r="G27" s="17">
        <v>4.49480256246447E-2</v>
      </c>
      <c r="H27" s="17">
        <v>6.2450598831376603E-2</v>
      </c>
      <c r="I27" s="17">
        <v>3.21308695224925E-2</v>
      </c>
      <c r="J27" s="17">
        <v>3.8337692321236197E-2</v>
      </c>
      <c r="K27" s="17">
        <v>6.4678727182013902E-3</v>
      </c>
      <c r="L27" s="17">
        <v>1.3105065622642499E-2</v>
      </c>
      <c r="M27" s="17"/>
      <c r="N27" s="17">
        <v>5.0724336677882099E-2</v>
      </c>
      <c r="O27" s="17">
        <v>3.5291822878188703E-2</v>
      </c>
      <c r="P27" s="17">
        <v>2.3640917889494802E-2</v>
      </c>
      <c r="Q27" s="17">
        <v>1.81784074895486E-2</v>
      </c>
      <c r="R27" s="17"/>
      <c r="S27" s="17">
        <v>4.2426824549824299E-2</v>
      </c>
      <c r="T27" s="17">
        <v>3.1958390965274801E-2</v>
      </c>
      <c r="U27" s="17">
        <v>3.7462298082076198E-2</v>
      </c>
      <c r="V27" s="17">
        <v>4.1629833030077203E-2</v>
      </c>
      <c r="W27" s="17">
        <v>2.2896028463059499E-2</v>
      </c>
      <c r="X27" s="17">
        <v>3.6708944266722998E-2</v>
      </c>
      <c r="Y27" s="17">
        <v>3.3699911149533898E-2</v>
      </c>
      <c r="Z27" s="17">
        <v>2.2692876233740101E-2</v>
      </c>
      <c r="AA27" s="17">
        <v>2.523531117928E-2</v>
      </c>
      <c r="AB27" s="17">
        <v>9.1888642943262298E-3</v>
      </c>
      <c r="AC27" s="17">
        <v>3.64712068617482E-2</v>
      </c>
      <c r="AD27" s="17">
        <v>5.8449444131664301E-2</v>
      </c>
      <c r="AE27" s="17"/>
      <c r="AF27" s="17">
        <v>2.2802887417242099E-2</v>
      </c>
      <c r="AG27" s="17">
        <v>4.1995941823658497E-2</v>
      </c>
      <c r="AH27" s="17">
        <v>2.9381588859127301E-2</v>
      </c>
      <c r="AI27" s="17"/>
      <c r="AJ27" s="17">
        <v>1.9329487081173699E-2</v>
      </c>
      <c r="AK27" s="17">
        <v>4.7298782487914602E-2</v>
      </c>
      <c r="AL27" s="17">
        <v>4.26478887386504E-2</v>
      </c>
      <c r="AM27" s="17">
        <v>0</v>
      </c>
      <c r="AN27" s="17">
        <v>4.3680860437098602E-2</v>
      </c>
      <c r="AO27" s="17"/>
      <c r="AP27" s="17">
        <v>2.45681257205978E-2</v>
      </c>
      <c r="AQ27" s="17">
        <v>4.6702111802584198E-2</v>
      </c>
      <c r="AR27" s="17">
        <v>1.56299055946711E-2</v>
      </c>
    </row>
    <row r="28" spans="2:44" x14ac:dyDescent="0.5">
      <c r="B28" t="s">
        <v>72</v>
      </c>
      <c r="C28" s="17">
        <v>2.0065846181622701E-3</v>
      </c>
      <c r="D28" s="17">
        <v>1.80662941059781E-3</v>
      </c>
      <c r="E28" s="17">
        <v>2.2098733081564702E-3</v>
      </c>
      <c r="F28" s="17"/>
      <c r="G28" s="17">
        <v>3.2703331735606201E-3</v>
      </c>
      <c r="H28" s="17">
        <v>2.9570133686349699E-3</v>
      </c>
      <c r="I28" s="17">
        <v>3.59542705515565E-3</v>
      </c>
      <c r="J28" s="17">
        <v>0</v>
      </c>
      <c r="K28" s="17">
        <v>3.0944164881935498E-3</v>
      </c>
      <c r="L28" s="17">
        <v>0</v>
      </c>
      <c r="M28" s="17"/>
      <c r="N28" s="17">
        <v>5.5936761933801796E-3</v>
      </c>
      <c r="O28" s="17">
        <v>0</v>
      </c>
      <c r="P28" s="17">
        <v>0</v>
      </c>
      <c r="Q28" s="17">
        <v>2.0100853516049001E-3</v>
      </c>
      <c r="R28" s="17"/>
      <c r="S28" s="17">
        <v>3.2475641257003998E-3</v>
      </c>
      <c r="T28" s="17">
        <v>0</v>
      </c>
      <c r="U28" s="17">
        <v>0</v>
      </c>
      <c r="V28" s="17">
        <v>0</v>
      </c>
      <c r="W28" s="17">
        <v>0</v>
      </c>
      <c r="X28" s="17">
        <v>5.5745913960658098E-3</v>
      </c>
      <c r="Y28" s="17">
        <v>0</v>
      </c>
      <c r="Z28" s="17">
        <v>0</v>
      </c>
      <c r="AA28" s="17">
        <v>3.9664117879791901E-3</v>
      </c>
      <c r="AB28" s="17">
        <v>6.81904937040581E-3</v>
      </c>
      <c r="AC28" s="17">
        <v>0</v>
      </c>
      <c r="AD28" s="17">
        <v>0</v>
      </c>
      <c r="AE28" s="17"/>
      <c r="AF28" s="17">
        <v>1.4134274041265999E-3</v>
      </c>
      <c r="AG28" s="17">
        <v>0</v>
      </c>
      <c r="AH28" s="17">
        <v>6.8604933495163001E-3</v>
      </c>
      <c r="AI28" s="17"/>
      <c r="AJ28" s="17">
        <v>0</v>
      </c>
      <c r="AK28" s="17">
        <v>0</v>
      </c>
      <c r="AL28" s="17">
        <v>0</v>
      </c>
      <c r="AM28" s="17">
        <v>0</v>
      </c>
      <c r="AN28" s="17">
        <v>7.21026496348166E-3</v>
      </c>
      <c r="AO28" s="17"/>
      <c r="AP28" s="17">
        <v>0</v>
      </c>
      <c r="AQ28" s="17">
        <v>0</v>
      </c>
      <c r="AR28" s="17">
        <v>0</v>
      </c>
    </row>
    <row r="29" spans="2:44" x14ac:dyDescent="0.5">
      <c r="B29" t="s">
        <v>73</v>
      </c>
      <c r="C29" s="17">
        <v>5.1800544554849604E-3</v>
      </c>
      <c r="D29" s="17">
        <v>5.44674595971809E-3</v>
      </c>
      <c r="E29" s="17">
        <v>4.9397549637950197E-3</v>
      </c>
      <c r="F29" s="17"/>
      <c r="G29" s="17">
        <v>1.42337928876496E-2</v>
      </c>
      <c r="H29" s="17">
        <v>6.59034554241351E-3</v>
      </c>
      <c r="I29" s="17">
        <v>9.5511204209694101E-3</v>
      </c>
      <c r="J29" s="17">
        <v>0</v>
      </c>
      <c r="K29" s="17">
        <v>3.1964561346294099E-3</v>
      </c>
      <c r="L29" s="17">
        <v>0</v>
      </c>
      <c r="M29" s="17"/>
      <c r="N29" s="17">
        <v>7.4320620338884204E-3</v>
      </c>
      <c r="O29" s="17">
        <v>5.8582887237770397E-3</v>
      </c>
      <c r="P29" s="17">
        <v>7.5698803533673503E-3</v>
      </c>
      <c r="Q29" s="17">
        <v>0</v>
      </c>
      <c r="R29" s="17"/>
      <c r="S29" s="17">
        <v>1.02577025230272E-2</v>
      </c>
      <c r="T29" s="17">
        <v>0</v>
      </c>
      <c r="U29" s="17">
        <v>5.9292319514543303E-3</v>
      </c>
      <c r="V29" s="17">
        <v>5.0033695858940803E-3</v>
      </c>
      <c r="W29" s="17">
        <v>0</v>
      </c>
      <c r="X29" s="17">
        <v>7.3012715068332904E-3</v>
      </c>
      <c r="Y29" s="17">
        <v>0</v>
      </c>
      <c r="Z29" s="17">
        <v>0</v>
      </c>
      <c r="AA29" s="17">
        <v>8.8002801942887992E-3</v>
      </c>
      <c r="AB29" s="17">
        <v>1.32530328974987E-2</v>
      </c>
      <c r="AC29" s="17">
        <v>0</v>
      </c>
      <c r="AD29" s="17">
        <v>0</v>
      </c>
      <c r="AE29" s="17"/>
      <c r="AF29" s="17">
        <v>3.24615910221951E-3</v>
      </c>
      <c r="AG29" s="17">
        <v>1.5473454148220199E-3</v>
      </c>
      <c r="AH29" s="17">
        <v>1.2369189036635E-2</v>
      </c>
      <c r="AI29" s="17"/>
      <c r="AJ29" s="17">
        <v>1.82999873348114E-3</v>
      </c>
      <c r="AK29" s="17">
        <v>0</v>
      </c>
      <c r="AL29" s="17">
        <v>0</v>
      </c>
      <c r="AM29" s="17">
        <v>0</v>
      </c>
      <c r="AN29" s="17">
        <v>1.3005578339018499E-2</v>
      </c>
      <c r="AO29" s="17"/>
      <c r="AP29" s="17">
        <v>0</v>
      </c>
      <c r="AQ29" s="17">
        <v>3.0315050195432302E-3</v>
      </c>
      <c r="AR29" s="17">
        <v>0</v>
      </c>
    </row>
    <row r="30" spans="2:44" x14ac:dyDescent="0.5">
      <c r="C30" s="17"/>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row>
    <row r="31" spans="2:44" x14ac:dyDescent="0.5">
      <c r="B31" s="6" t="s">
        <v>92</v>
      </c>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row>
    <row r="32" spans="2:44" x14ac:dyDescent="0.5">
      <c r="B32" s="24" t="s">
        <v>75</v>
      </c>
      <c r="C32" s="17"/>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row>
    <row r="33" spans="2:44" x14ac:dyDescent="0.5">
      <c r="B33" t="s">
        <v>82</v>
      </c>
      <c r="C33" s="17">
        <v>0.101922902359846</v>
      </c>
      <c r="D33" s="17">
        <v>0.10980578732183401</v>
      </c>
      <c r="E33" s="17">
        <v>9.3674323867079898E-2</v>
      </c>
      <c r="F33" s="17"/>
      <c r="G33" s="17">
        <v>5.8214825396554898E-2</v>
      </c>
      <c r="H33" s="17">
        <v>8.8223981648164598E-2</v>
      </c>
      <c r="I33" s="17">
        <v>9.3769111981740899E-2</v>
      </c>
      <c r="J33" s="17">
        <v>0.12770599314251299</v>
      </c>
      <c r="K33" s="17">
        <v>0.140479621771888</v>
      </c>
      <c r="L33" s="17">
        <v>0.101772437559251</v>
      </c>
      <c r="M33" s="17"/>
      <c r="N33" s="17">
        <v>7.7554316493421996E-2</v>
      </c>
      <c r="O33" s="17">
        <v>8.9197365217219202E-2</v>
      </c>
      <c r="P33" s="17">
        <v>0.113025650536675</v>
      </c>
      <c r="Q33" s="17">
        <v>0.13267875476623001</v>
      </c>
      <c r="R33" s="17"/>
      <c r="S33" s="17">
        <v>0.101777803628697</v>
      </c>
      <c r="T33" s="17">
        <v>0.10478199085882101</v>
      </c>
      <c r="U33" s="17">
        <v>7.7916222793057099E-2</v>
      </c>
      <c r="V33" s="17">
        <v>0.13043766139545601</v>
      </c>
      <c r="W33" s="17">
        <v>8.2229770143591299E-2</v>
      </c>
      <c r="X33" s="17">
        <v>6.98549339059438E-2</v>
      </c>
      <c r="Y33" s="17">
        <v>0.121899692568279</v>
      </c>
      <c r="Z33" s="17">
        <v>9.5095193335025197E-2</v>
      </c>
      <c r="AA33" s="17">
        <v>0.116261716570999</v>
      </c>
      <c r="AB33" s="17">
        <v>0.100148385740504</v>
      </c>
      <c r="AC33" s="17">
        <v>0.111564627465678</v>
      </c>
      <c r="AD33" s="17">
        <v>0.10336860098209801</v>
      </c>
      <c r="AE33" s="17"/>
      <c r="AF33" s="17">
        <v>0.16303716745678701</v>
      </c>
      <c r="AG33" s="17">
        <v>6.4424570095624703E-2</v>
      </c>
      <c r="AH33" s="17">
        <v>8.7235637017623505E-2</v>
      </c>
      <c r="AI33" s="17"/>
      <c r="AJ33" s="17">
        <v>0.120861237755057</v>
      </c>
      <c r="AK33" s="17">
        <v>5.7079677505611798E-2</v>
      </c>
      <c r="AL33" s="17">
        <v>5.73109757802144E-2</v>
      </c>
      <c r="AM33" s="17">
        <v>0.359547458688384</v>
      </c>
      <c r="AN33" s="17">
        <v>0.10306349826196499</v>
      </c>
      <c r="AO33" s="17"/>
      <c r="AP33" s="17">
        <v>5.4295747446318501E-2</v>
      </c>
      <c r="AQ33" s="17">
        <v>3.02257415260462E-2</v>
      </c>
      <c r="AR33" s="17">
        <v>0.10536871629690001</v>
      </c>
    </row>
    <row r="34" spans="2:44" x14ac:dyDescent="0.5">
      <c r="B34" t="s">
        <v>83</v>
      </c>
      <c r="C34" s="17">
        <v>0.234820687634161</v>
      </c>
      <c r="D34" s="17">
        <v>0.257771649757781</v>
      </c>
      <c r="E34" s="17">
        <v>0.21127606985227401</v>
      </c>
      <c r="F34" s="17"/>
      <c r="G34" s="17">
        <v>0.218701112441887</v>
      </c>
      <c r="H34" s="17">
        <v>0.24628673695365799</v>
      </c>
      <c r="I34" s="17">
        <v>0.23435694894947301</v>
      </c>
      <c r="J34" s="17">
        <v>0.24493453134492399</v>
      </c>
      <c r="K34" s="17">
        <v>0.26855330164831598</v>
      </c>
      <c r="L34" s="17">
        <v>0.205618078847395</v>
      </c>
      <c r="M34" s="17"/>
      <c r="N34" s="17">
        <v>0.21061416834207</v>
      </c>
      <c r="O34" s="17">
        <v>0.26077386346749398</v>
      </c>
      <c r="P34" s="17">
        <v>0.23296279378449999</v>
      </c>
      <c r="Q34" s="17">
        <v>0.23209457941956901</v>
      </c>
      <c r="R34" s="17"/>
      <c r="S34" s="17">
        <v>0.20532048483993801</v>
      </c>
      <c r="T34" s="17">
        <v>0.201005955707006</v>
      </c>
      <c r="U34" s="17">
        <v>0.247510783407555</v>
      </c>
      <c r="V34" s="17">
        <v>0.26606080984206598</v>
      </c>
      <c r="W34" s="17">
        <v>0.32246860244571501</v>
      </c>
      <c r="X34" s="17">
        <v>0.22271364174442901</v>
      </c>
      <c r="Y34" s="17">
        <v>0.22706819063601399</v>
      </c>
      <c r="Z34" s="17">
        <v>0.295744701071399</v>
      </c>
      <c r="AA34" s="17">
        <v>0.18846196459446299</v>
      </c>
      <c r="AB34" s="17">
        <v>0.25179063245866001</v>
      </c>
      <c r="AC34" s="17">
        <v>0.27332266218483398</v>
      </c>
      <c r="AD34" s="17">
        <v>0.21714951482143399</v>
      </c>
      <c r="AE34" s="17"/>
      <c r="AF34" s="17">
        <v>0.27597792997089599</v>
      </c>
      <c r="AG34" s="17">
        <v>0.22058126729273</v>
      </c>
      <c r="AH34" s="17">
        <v>0.18496420613067099</v>
      </c>
      <c r="AI34" s="17"/>
      <c r="AJ34" s="17">
        <v>0.27537727467516299</v>
      </c>
      <c r="AK34" s="17">
        <v>0.173961436048267</v>
      </c>
      <c r="AL34" s="17">
        <v>0.165453899120938</v>
      </c>
      <c r="AM34" s="17">
        <v>0.31044967932017697</v>
      </c>
      <c r="AN34" s="17">
        <v>0.25997238858718802</v>
      </c>
      <c r="AO34" s="17"/>
      <c r="AP34" s="17">
        <v>0.22132445313306001</v>
      </c>
      <c r="AQ34" s="17">
        <v>0.14756201452440099</v>
      </c>
      <c r="AR34" s="17">
        <v>0.30647295641567501</v>
      </c>
    </row>
    <row r="35" spans="2:44" x14ac:dyDescent="0.5">
      <c r="B35" t="s">
        <v>84</v>
      </c>
      <c r="C35" s="17">
        <v>0.199278770999783</v>
      </c>
      <c r="D35" s="17">
        <v>0.17657255743352501</v>
      </c>
      <c r="E35" s="17">
        <v>0.221307763912447</v>
      </c>
      <c r="F35" s="17"/>
      <c r="G35" s="17">
        <v>0.26271006205321601</v>
      </c>
      <c r="H35" s="17">
        <v>0.233036568119245</v>
      </c>
      <c r="I35" s="17">
        <v>0.186631884069791</v>
      </c>
      <c r="J35" s="17">
        <v>0.15551031877264901</v>
      </c>
      <c r="K35" s="17">
        <v>0.183947228242307</v>
      </c>
      <c r="L35" s="17">
        <v>0.18601731661093099</v>
      </c>
      <c r="M35" s="17"/>
      <c r="N35" s="17">
        <v>0.16749972994904599</v>
      </c>
      <c r="O35" s="17">
        <v>0.169816651352244</v>
      </c>
      <c r="P35" s="17">
        <v>0.25779854467560198</v>
      </c>
      <c r="Q35" s="17">
        <v>0.21473865412414</v>
      </c>
      <c r="R35" s="17"/>
      <c r="S35" s="17">
        <v>0.211808079225762</v>
      </c>
      <c r="T35" s="17">
        <v>0.19981702358438</v>
      </c>
      <c r="U35" s="17">
        <v>0.21254469062230399</v>
      </c>
      <c r="V35" s="17">
        <v>0.18215025168042001</v>
      </c>
      <c r="W35" s="17">
        <v>0.198848620435678</v>
      </c>
      <c r="X35" s="17">
        <v>0.21063319140855899</v>
      </c>
      <c r="Y35" s="17">
        <v>0.20848433935574101</v>
      </c>
      <c r="Z35" s="17">
        <v>0.16616491809845199</v>
      </c>
      <c r="AA35" s="17">
        <v>0.22572514462313101</v>
      </c>
      <c r="AB35" s="17">
        <v>0.180218340335077</v>
      </c>
      <c r="AC35" s="17">
        <v>0.110062256419756</v>
      </c>
      <c r="AD35" s="17">
        <v>0.25063002460091999</v>
      </c>
      <c r="AE35" s="17"/>
      <c r="AF35" s="17">
        <v>0.165211002975934</v>
      </c>
      <c r="AG35" s="17">
        <v>0.17377357050783299</v>
      </c>
      <c r="AH35" s="17">
        <v>0.29483961928602298</v>
      </c>
      <c r="AI35" s="17"/>
      <c r="AJ35" s="17">
        <v>0.18085718545375201</v>
      </c>
      <c r="AK35" s="17">
        <v>0.18579041617950301</v>
      </c>
      <c r="AL35" s="17">
        <v>0.222467109767992</v>
      </c>
      <c r="AM35" s="17">
        <v>0.150128094380683</v>
      </c>
      <c r="AN35" s="17">
        <v>0.253265978001044</v>
      </c>
      <c r="AO35" s="17"/>
      <c r="AP35" s="17">
        <v>0.177048005378523</v>
      </c>
      <c r="AQ35" s="17">
        <v>0.196815946417152</v>
      </c>
      <c r="AR35" s="17">
        <v>0.19147083011721799</v>
      </c>
    </row>
    <row r="36" spans="2:44" x14ac:dyDescent="0.5">
      <c r="B36" t="s">
        <v>85</v>
      </c>
      <c r="C36" s="17">
        <v>0.28335663831576502</v>
      </c>
      <c r="D36" s="17">
        <v>0.27602574643277999</v>
      </c>
      <c r="E36" s="17">
        <v>0.291633220476195</v>
      </c>
      <c r="F36" s="17"/>
      <c r="G36" s="17">
        <v>0.26093019179619598</v>
      </c>
      <c r="H36" s="17">
        <v>0.28815803513872801</v>
      </c>
      <c r="I36" s="17">
        <v>0.29638857428222198</v>
      </c>
      <c r="J36" s="17">
        <v>0.28685293218743702</v>
      </c>
      <c r="K36" s="17">
        <v>0.231322841449567</v>
      </c>
      <c r="L36" s="17">
        <v>0.31598569048491998</v>
      </c>
      <c r="M36" s="17"/>
      <c r="N36" s="17">
        <v>0.34345408637886898</v>
      </c>
      <c r="O36" s="17">
        <v>0.30491480171025398</v>
      </c>
      <c r="P36" s="17">
        <v>0.247129342137548</v>
      </c>
      <c r="Q36" s="17">
        <v>0.22665753515586101</v>
      </c>
      <c r="R36" s="17"/>
      <c r="S36" s="17">
        <v>0.32366113730316898</v>
      </c>
      <c r="T36" s="17">
        <v>0.30018048112172901</v>
      </c>
      <c r="U36" s="17">
        <v>0.245219598563581</v>
      </c>
      <c r="V36" s="17">
        <v>0.27099152525710002</v>
      </c>
      <c r="W36" s="17">
        <v>0.25579616044822701</v>
      </c>
      <c r="X36" s="17">
        <v>0.30915824829275801</v>
      </c>
      <c r="Y36" s="17">
        <v>0.184354697708972</v>
      </c>
      <c r="Z36" s="17">
        <v>0.28218751214224802</v>
      </c>
      <c r="AA36" s="17">
        <v>0.297370147968124</v>
      </c>
      <c r="AB36" s="17">
        <v>0.31521459570201399</v>
      </c>
      <c r="AC36" s="17">
        <v>0.262732619326697</v>
      </c>
      <c r="AD36" s="17">
        <v>0.30175666204942803</v>
      </c>
      <c r="AE36" s="17"/>
      <c r="AF36" s="17">
        <v>0.236895212558036</v>
      </c>
      <c r="AG36" s="17">
        <v>0.35387080451276698</v>
      </c>
      <c r="AH36" s="17">
        <v>0.22295381341949799</v>
      </c>
      <c r="AI36" s="17"/>
      <c r="AJ36" s="17">
        <v>0.28661460553838303</v>
      </c>
      <c r="AK36" s="17">
        <v>0.327720537277913</v>
      </c>
      <c r="AL36" s="17">
        <v>0.404820864107024</v>
      </c>
      <c r="AM36" s="17">
        <v>0.12580824861689399</v>
      </c>
      <c r="AN36" s="17">
        <v>0.18294440641092199</v>
      </c>
      <c r="AO36" s="17"/>
      <c r="AP36" s="17">
        <v>0.38201953304648301</v>
      </c>
      <c r="AQ36" s="17">
        <v>0.36313956069844799</v>
      </c>
      <c r="AR36" s="17">
        <v>0.25559767109715598</v>
      </c>
    </row>
    <row r="37" spans="2:44" x14ac:dyDescent="0.5">
      <c r="B37" t="s">
        <v>86</v>
      </c>
      <c r="C37" s="17">
        <v>0.14169875772915599</v>
      </c>
      <c r="D37" s="17">
        <v>0.15992826222270301</v>
      </c>
      <c r="E37" s="17">
        <v>0.124439616967324</v>
      </c>
      <c r="F37" s="17"/>
      <c r="G37" s="17">
        <v>0.123774465406606</v>
      </c>
      <c r="H37" s="17">
        <v>8.6462242838205097E-2</v>
      </c>
      <c r="I37" s="17">
        <v>0.14656417515092601</v>
      </c>
      <c r="J37" s="17">
        <v>0.15026413163537899</v>
      </c>
      <c r="K37" s="17">
        <v>0.150476183748562</v>
      </c>
      <c r="L37" s="17">
        <v>0.18161630087045899</v>
      </c>
      <c r="M37" s="17"/>
      <c r="N37" s="17">
        <v>0.17346972176602399</v>
      </c>
      <c r="O37" s="17">
        <v>0.142608197113337</v>
      </c>
      <c r="P37" s="17">
        <v>0.112025754486668</v>
      </c>
      <c r="Q37" s="17">
        <v>0.13399252130703401</v>
      </c>
      <c r="R37" s="17"/>
      <c r="S37" s="17">
        <v>0.124536950031</v>
      </c>
      <c r="T37" s="17">
        <v>0.14920848642420501</v>
      </c>
      <c r="U37" s="17">
        <v>0.17687735413213301</v>
      </c>
      <c r="V37" s="17">
        <v>0.12766655747019301</v>
      </c>
      <c r="W37" s="17">
        <v>0.112455372646685</v>
      </c>
      <c r="X37" s="17">
        <v>0.12816822232175501</v>
      </c>
      <c r="Y37" s="17">
        <v>0.186246507810296</v>
      </c>
      <c r="Z37" s="17">
        <v>0.123064364243565</v>
      </c>
      <c r="AA37" s="17">
        <v>0.14156319606106099</v>
      </c>
      <c r="AB37" s="17">
        <v>0.13937460785481601</v>
      </c>
      <c r="AC37" s="17">
        <v>0.19355560245707201</v>
      </c>
      <c r="AD37" s="17">
        <v>7.2516135042736699E-2</v>
      </c>
      <c r="AE37" s="17"/>
      <c r="AF37" s="17">
        <v>0.139834347788935</v>
      </c>
      <c r="AG37" s="17">
        <v>0.16824024056506501</v>
      </c>
      <c r="AH37" s="17">
        <v>9.1801098806860201E-2</v>
      </c>
      <c r="AI37" s="17"/>
      <c r="AJ37" s="17">
        <v>0.121440090160918</v>
      </c>
      <c r="AK37" s="17">
        <v>0.24334327045380599</v>
      </c>
      <c r="AL37" s="17">
        <v>0.12136174413777399</v>
      </c>
      <c r="AM37" s="17">
        <v>5.4066518993860599E-2</v>
      </c>
      <c r="AN37" s="17">
        <v>7.3538982215766699E-2</v>
      </c>
      <c r="AO37" s="17"/>
      <c r="AP37" s="17">
        <v>0.154441156391044</v>
      </c>
      <c r="AQ37" s="17">
        <v>0.245562947582597</v>
      </c>
      <c r="AR37" s="17">
        <v>0.102489217322298</v>
      </c>
    </row>
    <row r="38" spans="2:44" x14ac:dyDescent="0.5">
      <c r="B38" t="s">
        <v>87</v>
      </c>
      <c r="C38" s="17">
        <v>3.89222429612886E-2</v>
      </c>
      <c r="D38" s="17">
        <v>1.98959968313763E-2</v>
      </c>
      <c r="E38" s="17">
        <v>5.7669004924678802E-2</v>
      </c>
      <c r="F38" s="17"/>
      <c r="G38" s="17">
        <v>7.5669342905540504E-2</v>
      </c>
      <c r="H38" s="17">
        <v>5.7832435301999302E-2</v>
      </c>
      <c r="I38" s="17">
        <v>4.2289305565847E-2</v>
      </c>
      <c r="J38" s="17">
        <v>3.4732092917097397E-2</v>
      </c>
      <c r="K38" s="17">
        <v>2.5220823139359898E-2</v>
      </c>
      <c r="L38" s="17">
        <v>8.9901756270428599E-3</v>
      </c>
      <c r="M38" s="17"/>
      <c r="N38" s="17">
        <v>2.74079770705693E-2</v>
      </c>
      <c r="O38" s="17">
        <v>3.2689121139452E-2</v>
      </c>
      <c r="P38" s="17">
        <v>3.7057914379006997E-2</v>
      </c>
      <c r="Q38" s="17">
        <v>5.9837955227165798E-2</v>
      </c>
      <c r="R38" s="17"/>
      <c r="S38" s="17">
        <v>3.2895544971433502E-2</v>
      </c>
      <c r="T38" s="17">
        <v>4.5006062303858098E-2</v>
      </c>
      <c r="U38" s="17">
        <v>3.9931350481368699E-2</v>
      </c>
      <c r="V38" s="17">
        <v>2.2693194354764998E-2</v>
      </c>
      <c r="W38" s="17">
        <v>2.8201473880104501E-2</v>
      </c>
      <c r="X38" s="17">
        <v>5.9471762326554302E-2</v>
      </c>
      <c r="Y38" s="17">
        <v>7.1946571920698296E-2</v>
      </c>
      <c r="Z38" s="17">
        <v>3.7743311109311201E-2</v>
      </c>
      <c r="AA38" s="17">
        <v>3.06178301822231E-2</v>
      </c>
      <c r="AB38" s="17">
        <v>1.3253437908930001E-2</v>
      </c>
      <c r="AC38" s="17">
        <v>4.8762232145962099E-2</v>
      </c>
      <c r="AD38" s="17">
        <v>5.4579062503383603E-2</v>
      </c>
      <c r="AE38" s="17"/>
      <c r="AF38" s="17">
        <v>1.9044339249412099E-2</v>
      </c>
      <c r="AG38" s="17">
        <v>1.9109547025980101E-2</v>
      </c>
      <c r="AH38" s="17">
        <v>0.11820562533932399</v>
      </c>
      <c r="AI38" s="17"/>
      <c r="AJ38" s="17">
        <v>1.48496064167271E-2</v>
      </c>
      <c r="AK38" s="17">
        <v>1.21046625348984E-2</v>
      </c>
      <c r="AL38" s="17">
        <v>2.8585407086056901E-2</v>
      </c>
      <c r="AM38" s="17">
        <v>0</v>
      </c>
      <c r="AN38" s="17">
        <v>0.12721474652311399</v>
      </c>
      <c r="AO38" s="17"/>
      <c r="AP38" s="17">
        <v>1.0871104604570501E-2</v>
      </c>
      <c r="AQ38" s="17">
        <v>1.6693789251355E-2</v>
      </c>
      <c r="AR38" s="17">
        <v>3.8600608750754599E-2</v>
      </c>
    </row>
    <row r="39" spans="2:44" x14ac:dyDescent="0.5">
      <c r="B39" t="s">
        <v>88</v>
      </c>
      <c r="C39" s="17">
        <v>0.336743589994007</v>
      </c>
      <c r="D39" s="17">
        <v>0.36757743707961499</v>
      </c>
      <c r="E39" s="17">
        <v>0.30495039371935401</v>
      </c>
      <c r="F39" s="17"/>
      <c r="G39" s="17">
        <v>0.27691593783844198</v>
      </c>
      <c r="H39" s="17">
        <v>0.33451071860182302</v>
      </c>
      <c r="I39" s="17">
        <v>0.32812606093121299</v>
      </c>
      <c r="J39" s="17">
        <v>0.37264052448743701</v>
      </c>
      <c r="K39" s="17">
        <v>0.40903292342020398</v>
      </c>
      <c r="L39" s="17">
        <v>0.307390516406647</v>
      </c>
      <c r="M39" s="17"/>
      <c r="N39" s="17">
        <v>0.28816848483549201</v>
      </c>
      <c r="O39" s="17">
        <v>0.34997122868471298</v>
      </c>
      <c r="P39" s="17">
        <v>0.34598844432117498</v>
      </c>
      <c r="Q39" s="17">
        <v>0.36477333418579999</v>
      </c>
      <c r="R39" s="17"/>
      <c r="S39" s="17">
        <v>0.30709828846863602</v>
      </c>
      <c r="T39" s="17">
        <v>0.30578794656582697</v>
      </c>
      <c r="U39" s="17">
        <v>0.32542700620061299</v>
      </c>
      <c r="V39" s="17">
        <v>0.39649847123752202</v>
      </c>
      <c r="W39" s="17">
        <v>0.40469837258930602</v>
      </c>
      <c r="X39" s="17">
        <v>0.29256857565037298</v>
      </c>
      <c r="Y39" s="17">
        <v>0.34896788320429301</v>
      </c>
      <c r="Z39" s="17">
        <v>0.39083989440642403</v>
      </c>
      <c r="AA39" s="17">
        <v>0.304723681165461</v>
      </c>
      <c r="AB39" s="17">
        <v>0.35193901819916301</v>
      </c>
      <c r="AC39" s="17">
        <v>0.384887289650513</v>
      </c>
      <c r="AD39" s="17">
        <v>0.32051811580353201</v>
      </c>
      <c r="AE39" s="17"/>
      <c r="AF39" s="17">
        <v>0.43901509742768302</v>
      </c>
      <c r="AG39" s="17">
        <v>0.285005837388355</v>
      </c>
      <c r="AH39" s="17">
        <v>0.27219984314829399</v>
      </c>
      <c r="AI39" s="17"/>
      <c r="AJ39" s="17">
        <v>0.39623851243022001</v>
      </c>
      <c r="AK39" s="17">
        <v>0.23104111355387899</v>
      </c>
      <c r="AL39" s="17">
        <v>0.22276487490115199</v>
      </c>
      <c r="AM39" s="17">
        <v>0.66999713800856198</v>
      </c>
      <c r="AN39" s="17">
        <v>0.363035886849154</v>
      </c>
      <c r="AO39" s="17"/>
      <c r="AP39" s="17">
        <v>0.27562020057937803</v>
      </c>
      <c r="AQ39" s="17">
        <v>0.177787756050448</v>
      </c>
      <c r="AR39" s="17">
        <v>0.41184167271257399</v>
      </c>
    </row>
    <row r="40" spans="2:44" x14ac:dyDescent="0.5">
      <c r="B40" t="s">
        <v>89</v>
      </c>
      <c r="C40" s="17">
        <v>0.42505539604492099</v>
      </c>
      <c r="D40" s="17">
        <v>0.43595400865548301</v>
      </c>
      <c r="E40" s="17">
        <v>0.41607283744352003</v>
      </c>
      <c r="F40" s="17"/>
      <c r="G40" s="17">
        <v>0.384704657202802</v>
      </c>
      <c r="H40" s="17">
        <v>0.37462027797693298</v>
      </c>
      <c r="I40" s="17">
        <v>0.442952749433148</v>
      </c>
      <c r="J40" s="17">
        <v>0.43711706382281601</v>
      </c>
      <c r="K40" s="17">
        <v>0.38179902519812903</v>
      </c>
      <c r="L40" s="17">
        <v>0.49760199135537903</v>
      </c>
      <c r="M40" s="17"/>
      <c r="N40" s="17">
        <v>0.51692380814489303</v>
      </c>
      <c r="O40" s="17">
        <v>0.44752299882359098</v>
      </c>
      <c r="P40" s="17">
        <v>0.35915509662421602</v>
      </c>
      <c r="Q40" s="17">
        <v>0.360650056462894</v>
      </c>
      <c r="R40" s="17"/>
      <c r="S40" s="17">
        <v>0.44819808733416899</v>
      </c>
      <c r="T40" s="17">
        <v>0.44938896754593499</v>
      </c>
      <c r="U40" s="17">
        <v>0.42209695269571401</v>
      </c>
      <c r="V40" s="17">
        <v>0.39865808272729297</v>
      </c>
      <c r="W40" s="17">
        <v>0.36825153309491099</v>
      </c>
      <c r="X40" s="17">
        <v>0.43732647061451402</v>
      </c>
      <c r="Y40" s="17">
        <v>0.37060120551926801</v>
      </c>
      <c r="Z40" s="17">
        <v>0.405251876385813</v>
      </c>
      <c r="AA40" s="17">
        <v>0.43893334402918499</v>
      </c>
      <c r="AB40" s="17">
        <v>0.45458920355682902</v>
      </c>
      <c r="AC40" s="17">
        <v>0.45628822178376899</v>
      </c>
      <c r="AD40" s="17">
        <v>0.37427279709216399</v>
      </c>
      <c r="AE40" s="17"/>
      <c r="AF40" s="17">
        <v>0.37672956034697103</v>
      </c>
      <c r="AG40" s="17">
        <v>0.52211104507783201</v>
      </c>
      <c r="AH40" s="17">
        <v>0.31475491222635898</v>
      </c>
      <c r="AI40" s="17"/>
      <c r="AJ40" s="17">
        <v>0.40805469569930097</v>
      </c>
      <c r="AK40" s="17">
        <v>0.57106380773172005</v>
      </c>
      <c r="AL40" s="17">
        <v>0.52618260824479901</v>
      </c>
      <c r="AM40" s="17">
        <v>0.17987476761075499</v>
      </c>
      <c r="AN40" s="17">
        <v>0.25648338862668801</v>
      </c>
      <c r="AO40" s="17"/>
      <c r="AP40" s="17">
        <v>0.536460689437528</v>
      </c>
      <c r="AQ40" s="17">
        <v>0.608702508281045</v>
      </c>
      <c r="AR40" s="17">
        <v>0.35808688841945402</v>
      </c>
    </row>
    <row r="41" spans="2:44" x14ac:dyDescent="0.5">
      <c r="B41" t="s">
        <v>90</v>
      </c>
      <c r="C41" s="17">
        <v>-8.8311806050913502E-2</v>
      </c>
      <c r="D41" s="17">
        <v>-6.8376571575868295E-2</v>
      </c>
      <c r="E41" s="17">
        <v>-0.11112244372416499</v>
      </c>
      <c r="F41" s="17"/>
      <c r="G41" s="17">
        <v>-0.10778871936436001</v>
      </c>
      <c r="H41" s="17">
        <v>-4.0109559375110397E-2</v>
      </c>
      <c r="I41" s="17">
        <v>-0.114826688501934</v>
      </c>
      <c r="J41" s="17">
        <v>-6.4476539335378794E-2</v>
      </c>
      <c r="K41" s="17">
        <v>2.7233898222075101E-2</v>
      </c>
      <c r="L41" s="17">
        <v>-0.190211474948733</v>
      </c>
      <c r="M41" s="17"/>
      <c r="N41" s="17">
        <v>-0.22875532330940099</v>
      </c>
      <c r="O41" s="17">
        <v>-9.75517701388776E-2</v>
      </c>
      <c r="P41" s="17">
        <v>-1.31666523030414E-2</v>
      </c>
      <c r="Q41" s="17">
        <v>4.1232777229056102E-3</v>
      </c>
      <c r="R41" s="17"/>
      <c r="S41" s="17">
        <v>-0.141099798865533</v>
      </c>
      <c r="T41" s="17">
        <v>-0.14360102098010799</v>
      </c>
      <c r="U41" s="17">
        <v>-9.6669946495101799E-2</v>
      </c>
      <c r="V41" s="17">
        <v>-2.1596114897706698E-3</v>
      </c>
      <c r="W41" s="17">
        <v>3.6446839494394902E-2</v>
      </c>
      <c r="X41" s="17">
        <v>-0.14475789496414099</v>
      </c>
      <c r="Y41" s="17">
        <v>-2.1633322314975698E-2</v>
      </c>
      <c r="Z41" s="17">
        <v>-1.4411981979388901E-2</v>
      </c>
      <c r="AA41" s="17">
        <v>-0.13420966286372399</v>
      </c>
      <c r="AB41" s="17">
        <v>-0.102650185357666</v>
      </c>
      <c r="AC41" s="17">
        <v>-7.1400932133256503E-2</v>
      </c>
      <c r="AD41" s="17">
        <v>-5.3754681288632103E-2</v>
      </c>
      <c r="AE41" s="17"/>
      <c r="AF41" s="17">
        <v>6.2285537080711897E-2</v>
      </c>
      <c r="AG41" s="17">
        <v>-0.23710520768947699</v>
      </c>
      <c r="AH41" s="17">
        <v>-4.2555069078064403E-2</v>
      </c>
      <c r="AI41" s="17"/>
      <c r="AJ41" s="17">
        <v>-1.1816183269081E-2</v>
      </c>
      <c r="AK41" s="17">
        <v>-0.34002269417784098</v>
      </c>
      <c r="AL41" s="17">
        <v>-0.30341773334364602</v>
      </c>
      <c r="AM41" s="17">
        <v>0.49012237039780698</v>
      </c>
      <c r="AN41" s="17">
        <v>0.106552498222465</v>
      </c>
      <c r="AO41" s="17"/>
      <c r="AP41" s="17">
        <v>-0.26084048885814898</v>
      </c>
      <c r="AQ41" s="17">
        <v>-0.430914752230598</v>
      </c>
      <c r="AR41" s="17">
        <v>5.3754784293120299E-2</v>
      </c>
    </row>
    <row r="42" spans="2:44" x14ac:dyDescent="0.5">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row>
    <row r="43" spans="2:44" x14ac:dyDescent="0.5">
      <c r="B43" s="6" t="s">
        <v>93</v>
      </c>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row>
    <row r="44" spans="2:44" x14ac:dyDescent="0.5">
      <c r="B44" s="24" t="s">
        <v>75</v>
      </c>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row>
    <row r="45" spans="2:44" x14ac:dyDescent="0.5">
      <c r="B45" t="s">
        <v>82</v>
      </c>
      <c r="C45" s="17">
        <v>0.22001486667048101</v>
      </c>
      <c r="D45" s="17">
        <v>0.20052011042852799</v>
      </c>
      <c r="E45" s="17">
        <v>0.23883223947488499</v>
      </c>
      <c r="F45" s="17"/>
      <c r="G45" s="17">
        <v>0.13139590086240599</v>
      </c>
      <c r="H45" s="17">
        <v>0.169668208744268</v>
      </c>
      <c r="I45" s="17">
        <v>0.223156953047291</v>
      </c>
      <c r="J45" s="17">
        <v>0.27516567500432798</v>
      </c>
      <c r="K45" s="17">
        <v>0.27102775809260898</v>
      </c>
      <c r="L45" s="17">
        <v>0.23793863241032301</v>
      </c>
      <c r="M45" s="17"/>
      <c r="N45" s="17">
        <v>0.20073189152579099</v>
      </c>
      <c r="O45" s="17">
        <v>0.18623624896306201</v>
      </c>
      <c r="P45" s="17">
        <v>0.22425102529454999</v>
      </c>
      <c r="Q45" s="17">
        <v>0.27216522076244998</v>
      </c>
      <c r="R45" s="17"/>
      <c r="S45" s="17">
        <v>0.16108767233211899</v>
      </c>
      <c r="T45" s="17">
        <v>0.263813382907785</v>
      </c>
      <c r="U45" s="17">
        <v>0.21770167819639399</v>
      </c>
      <c r="V45" s="17">
        <v>0.19651300230874399</v>
      </c>
      <c r="W45" s="17">
        <v>0.22012117535867601</v>
      </c>
      <c r="X45" s="17">
        <v>0.18920529017448501</v>
      </c>
      <c r="Y45" s="17">
        <v>0.28661827650584398</v>
      </c>
      <c r="Z45" s="17">
        <v>0.15724786557561601</v>
      </c>
      <c r="AA45" s="17">
        <v>0.208873851490291</v>
      </c>
      <c r="AB45" s="17">
        <v>0.22776302822991601</v>
      </c>
      <c r="AC45" s="17">
        <v>0.29386189287634001</v>
      </c>
      <c r="AD45" s="17">
        <v>0.27441059937803203</v>
      </c>
      <c r="AE45" s="17"/>
      <c r="AF45" s="17">
        <v>0.29627417536686701</v>
      </c>
      <c r="AG45" s="17">
        <v>0.18774933115564399</v>
      </c>
      <c r="AH45" s="17">
        <v>0.19135622307210401</v>
      </c>
      <c r="AI45" s="17"/>
      <c r="AJ45" s="17">
        <v>0.21263316960998499</v>
      </c>
      <c r="AK45" s="17">
        <v>0.22297102966242199</v>
      </c>
      <c r="AL45" s="17">
        <v>0.15932814703221601</v>
      </c>
      <c r="AM45" s="17">
        <v>0.41214160948786099</v>
      </c>
      <c r="AN45" s="17">
        <v>0.20541337348730801</v>
      </c>
      <c r="AO45" s="17"/>
      <c r="AP45" s="17">
        <v>0.10486557935471399</v>
      </c>
      <c r="AQ45" s="17">
        <v>0.20884630617120301</v>
      </c>
      <c r="AR45" s="17">
        <v>0.215258659721837</v>
      </c>
    </row>
    <row r="46" spans="2:44" x14ac:dyDescent="0.5">
      <c r="B46" t="s">
        <v>83</v>
      </c>
      <c r="C46" s="17">
        <v>0.39902811254561499</v>
      </c>
      <c r="D46" s="17">
        <v>0.393626500585045</v>
      </c>
      <c r="E46" s="17">
        <v>0.40399099050231602</v>
      </c>
      <c r="F46" s="17"/>
      <c r="G46" s="17">
        <v>0.39072352564745</v>
      </c>
      <c r="H46" s="17">
        <v>0.385411739254374</v>
      </c>
      <c r="I46" s="17">
        <v>0.39718128388919999</v>
      </c>
      <c r="J46" s="17">
        <v>0.38185967544843102</v>
      </c>
      <c r="K46" s="17">
        <v>0.42946931016033701</v>
      </c>
      <c r="L46" s="17">
        <v>0.41062501188710299</v>
      </c>
      <c r="M46" s="17"/>
      <c r="N46" s="17">
        <v>0.38540983390516298</v>
      </c>
      <c r="O46" s="17">
        <v>0.40572634992318202</v>
      </c>
      <c r="P46" s="17">
        <v>0.43100978632827902</v>
      </c>
      <c r="Q46" s="17">
        <v>0.37888220995027899</v>
      </c>
      <c r="R46" s="17"/>
      <c r="S46" s="17">
        <v>0.39814512032826999</v>
      </c>
      <c r="T46" s="17">
        <v>0.38840963550976698</v>
      </c>
      <c r="U46" s="17">
        <v>0.40803870131388498</v>
      </c>
      <c r="V46" s="17">
        <v>0.407922955152762</v>
      </c>
      <c r="W46" s="17">
        <v>0.478134880709016</v>
      </c>
      <c r="X46" s="17">
        <v>0.38595467644630499</v>
      </c>
      <c r="Y46" s="17">
        <v>0.36665265940070302</v>
      </c>
      <c r="Z46" s="17">
        <v>0.49198777500983698</v>
      </c>
      <c r="AA46" s="17">
        <v>0.361309893815912</v>
      </c>
      <c r="AB46" s="17">
        <v>0.42997437804774402</v>
      </c>
      <c r="AC46" s="17">
        <v>0.37080770470001001</v>
      </c>
      <c r="AD46" s="17">
        <v>0.30794140165285999</v>
      </c>
      <c r="AE46" s="17"/>
      <c r="AF46" s="17">
        <v>0.40062250038186198</v>
      </c>
      <c r="AG46" s="17">
        <v>0.42055637832175002</v>
      </c>
      <c r="AH46" s="17">
        <v>0.32054908423273598</v>
      </c>
      <c r="AI46" s="17"/>
      <c r="AJ46" s="17">
        <v>0.37838292783140398</v>
      </c>
      <c r="AK46" s="17">
        <v>0.43197406904493102</v>
      </c>
      <c r="AL46" s="17">
        <v>0.41403508576168002</v>
      </c>
      <c r="AM46" s="17">
        <v>0.38529652486277499</v>
      </c>
      <c r="AN46" s="17">
        <v>0.38528634224335101</v>
      </c>
      <c r="AO46" s="17"/>
      <c r="AP46" s="17">
        <v>0.31370242046393598</v>
      </c>
      <c r="AQ46" s="17">
        <v>0.42083998135522599</v>
      </c>
      <c r="AR46" s="17">
        <v>0.38665375916226002</v>
      </c>
    </row>
    <row r="47" spans="2:44" x14ac:dyDescent="0.5">
      <c r="B47" t="s">
        <v>84</v>
      </c>
      <c r="C47" s="17">
        <v>0.21078247398102101</v>
      </c>
      <c r="D47" s="17">
        <v>0.20952978400074601</v>
      </c>
      <c r="E47" s="17">
        <v>0.21188921646286901</v>
      </c>
      <c r="F47" s="17"/>
      <c r="G47" s="17">
        <v>0.24145184267669201</v>
      </c>
      <c r="H47" s="17">
        <v>0.20918661636543701</v>
      </c>
      <c r="I47" s="17">
        <v>0.228286997159343</v>
      </c>
      <c r="J47" s="17">
        <v>0.20394421279533401</v>
      </c>
      <c r="K47" s="17">
        <v>0.160722684704104</v>
      </c>
      <c r="L47" s="17">
        <v>0.216687124238297</v>
      </c>
      <c r="M47" s="17"/>
      <c r="N47" s="17">
        <v>0.18378224948192401</v>
      </c>
      <c r="O47" s="17">
        <v>0.25406160563024699</v>
      </c>
      <c r="P47" s="17">
        <v>0.193644556488899</v>
      </c>
      <c r="Q47" s="17">
        <v>0.209970746842086</v>
      </c>
      <c r="R47" s="17"/>
      <c r="S47" s="17">
        <v>0.20065614074714</v>
      </c>
      <c r="T47" s="17">
        <v>0.207547374022582</v>
      </c>
      <c r="U47" s="17">
        <v>0.22410293628671499</v>
      </c>
      <c r="V47" s="17">
        <v>0.20736286927147601</v>
      </c>
      <c r="W47" s="17">
        <v>0.20969150581975499</v>
      </c>
      <c r="X47" s="17">
        <v>0.20792542892132401</v>
      </c>
      <c r="Y47" s="17">
        <v>0.18153282326133399</v>
      </c>
      <c r="Z47" s="17">
        <v>0.25512823757527597</v>
      </c>
      <c r="AA47" s="17">
        <v>0.26110717263544803</v>
      </c>
      <c r="AB47" s="17">
        <v>0.20538398602348101</v>
      </c>
      <c r="AC47" s="17">
        <v>0.15570687705967001</v>
      </c>
      <c r="AD47" s="17">
        <v>0.20116846223106899</v>
      </c>
      <c r="AE47" s="17"/>
      <c r="AF47" s="17">
        <v>0.155727498203938</v>
      </c>
      <c r="AG47" s="17">
        <v>0.224036735819966</v>
      </c>
      <c r="AH47" s="17">
        <v>0.27148579902466502</v>
      </c>
      <c r="AI47" s="17"/>
      <c r="AJ47" s="17">
        <v>0.204937007227004</v>
      </c>
      <c r="AK47" s="17">
        <v>0.19285695808612</v>
      </c>
      <c r="AL47" s="17">
        <v>0.263927256845851</v>
      </c>
      <c r="AM47" s="17">
        <v>0.12880607686447701</v>
      </c>
      <c r="AN47" s="17">
        <v>0.24397603263975601</v>
      </c>
      <c r="AO47" s="17"/>
      <c r="AP47" s="17">
        <v>0.27302406311505301</v>
      </c>
      <c r="AQ47" s="17">
        <v>0.198811473049783</v>
      </c>
      <c r="AR47" s="17">
        <v>0.21679417143027099</v>
      </c>
    </row>
    <row r="48" spans="2:44" x14ac:dyDescent="0.5">
      <c r="B48" t="s">
        <v>85</v>
      </c>
      <c r="C48" s="17">
        <v>0.13220476178905899</v>
      </c>
      <c r="D48" s="17">
        <v>0.14999654600561799</v>
      </c>
      <c r="E48" s="17">
        <v>0.11533613037357</v>
      </c>
      <c r="F48" s="17"/>
      <c r="G48" s="17">
        <v>0.16932996852847801</v>
      </c>
      <c r="H48" s="17">
        <v>0.18540938002133001</v>
      </c>
      <c r="I48" s="17">
        <v>0.120668166582222</v>
      </c>
      <c r="J48" s="17">
        <v>0.112774163383869</v>
      </c>
      <c r="K48" s="17">
        <v>0.104622852592109</v>
      </c>
      <c r="L48" s="17">
        <v>0.10814991484615</v>
      </c>
      <c r="M48" s="17"/>
      <c r="N48" s="17">
        <v>0.16916920852734399</v>
      </c>
      <c r="O48" s="17">
        <v>0.118315640252852</v>
      </c>
      <c r="P48" s="17">
        <v>0.115390751056476</v>
      </c>
      <c r="Q48" s="17">
        <v>0.120960632352084</v>
      </c>
      <c r="R48" s="17"/>
      <c r="S48" s="17">
        <v>0.18560937503121999</v>
      </c>
      <c r="T48" s="17">
        <v>0.106268648833494</v>
      </c>
      <c r="U48" s="17">
        <v>0.12981207188300301</v>
      </c>
      <c r="V48" s="17">
        <v>0.15583239362641499</v>
      </c>
      <c r="W48" s="17">
        <v>6.5570710975112398E-2</v>
      </c>
      <c r="X48" s="17">
        <v>0.14523735543841301</v>
      </c>
      <c r="Y48" s="17">
        <v>0.13546960060146901</v>
      </c>
      <c r="Z48" s="17">
        <v>8.3781884321192795E-2</v>
      </c>
      <c r="AA48" s="17">
        <v>0.14233832892731699</v>
      </c>
      <c r="AB48" s="17">
        <v>9.5886467208738099E-2</v>
      </c>
      <c r="AC48" s="17">
        <v>0.14083820270964401</v>
      </c>
      <c r="AD48" s="17">
        <v>0.16002515194346201</v>
      </c>
      <c r="AE48" s="17"/>
      <c r="AF48" s="17">
        <v>0.11502063166774899</v>
      </c>
      <c r="AG48" s="17">
        <v>0.13955077737614599</v>
      </c>
      <c r="AH48" s="17">
        <v>0.14309528226167101</v>
      </c>
      <c r="AI48" s="17"/>
      <c r="AJ48" s="17">
        <v>0.16762037902486401</v>
      </c>
      <c r="AK48" s="17">
        <v>0.118311902810531</v>
      </c>
      <c r="AL48" s="17">
        <v>0.122275138431541</v>
      </c>
      <c r="AM48" s="17">
        <v>7.3755788784886894E-2</v>
      </c>
      <c r="AN48" s="17">
        <v>0.11174258298916</v>
      </c>
      <c r="AO48" s="17"/>
      <c r="AP48" s="17">
        <v>0.26208212688416399</v>
      </c>
      <c r="AQ48" s="17">
        <v>0.13302838748110701</v>
      </c>
      <c r="AR48" s="17">
        <v>0.123695020191463</v>
      </c>
    </row>
    <row r="49" spans="2:44" x14ac:dyDescent="0.5">
      <c r="B49" t="s">
        <v>86</v>
      </c>
      <c r="C49" s="17">
        <v>2.9609745169625501E-2</v>
      </c>
      <c r="D49" s="17">
        <v>4.0511393585694798E-2</v>
      </c>
      <c r="E49" s="17">
        <v>1.9072000174696499E-2</v>
      </c>
      <c r="F49" s="17"/>
      <c r="G49" s="17">
        <v>5.3820473357757997E-2</v>
      </c>
      <c r="H49" s="17">
        <v>3.5545995592274802E-2</v>
      </c>
      <c r="I49" s="17">
        <v>2.7111172266788199E-2</v>
      </c>
      <c r="J49" s="17">
        <v>2.0124518208349401E-2</v>
      </c>
      <c r="K49" s="17">
        <v>2.7909973222433802E-2</v>
      </c>
      <c r="L49" s="17">
        <v>1.9591982971243899E-2</v>
      </c>
      <c r="M49" s="17"/>
      <c r="N49" s="17">
        <v>5.1838295492686398E-2</v>
      </c>
      <c r="O49" s="17">
        <v>2.85239036013029E-2</v>
      </c>
      <c r="P49" s="17">
        <v>2.18115963790372E-2</v>
      </c>
      <c r="Q49" s="17">
        <v>1.3928860540912301E-2</v>
      </c>
      <c r="R49" s="17"/>
      <c r="S49" s="17">
        <v>5.1387577356613701E-2</v>
      </c>
      <c r="T49" s="17">
        <v>2.9790207241383398E-2</v>
      </c>
      <c r="U49" s="17">
        <v>1.39665453153077E-2</v>
      </c>
      <c r="V49" s="17">
        <v>2.0686156913371299E-2</v>
      </c>
      <c r="W49" s="17">
        <v>1.4128276123290401E-2</v>
      </c>
      <c r="X49" s="17">
        <v>5.00167985162462E-2</v>
      </c>
      <c r="Y49" s="17">
        <v>2.97266402306498E-2</v>
      </c>
      <c r="Z49" s="17">
        <v>0</v>
      </c>
      <c r="AA49" s="17">
        <v>2.2404341343052199E-2</v>
      </c>
      <c r="AB49" s="17">
        <v>2.8367817390002398E-2</v>
      </c>
      <c r="AC49" s="17">
        <v>3.0008624388477501E-2</v>
      </c>
      <c r="AD49" s="17">
        <v>3.9022910136050699E-2</v>
      </c>
      <c r="AE49" s="17"/>
      <c r="AF49" s="17">
        <v>2.9613043541181799E-2</v>
      </c>
      <c r="AG49" s="17">
        <v>2.4358504534632099E-2</v>
      </c>
      <c r="AH49" s="17">
        <v>4.3690744827935002E-2</v>
      </c>
      <c r="AI49" s="17"/>
      <c r="AJ49" s="17">
        <v>3.6426516306742901E-2</v>
      </c>
      <c r="AK49" s="17">
        <v>3.2273990271337101E-2</v>
      </c>
      <c r="AL49" s="17">
        <v>3.3983407362924899E-2</v>
      </c>
      <c r="AM49" s="17">
        <v>0</v>
      </c>
      <c r="AN49" s="17">
        <v>2.3111637509776999E-2</v>
      </c>
      <c r="AO49" s="17"/>
      <c r="AP49" s="17">
        <v>4.6325810182131798E-2</v>
      </c>
      <c r="AQ49" s="17">
        <v>3.7280425379937303E-2</v>
      </c>
      <c r="AR49" s="17">
        <v>5.0746546304289403E-2</v>
      </c>
    </row>
    <row r="50" spans="2:44" x14ac:dyDescent="0.5">
      <c r="B50" t="s">
        <v>87</v>
      </c>
      <c r="C50" s="17">
        <v>8.3600398441984608E-3</v>
      </c>
      <c r="D50" s="17">
        <v>5.8156653943681798E-3</v>
      </c>
      <c r="E50" s="17">
        <v>1.0879423011663799E-2</v>
      </c>
      <c r="F50" s="17"/>
      <c r="G50" s="17">
        <v>1.3278288927216201E-2</v>
      </c>
      <c r="H50" s="17">
        <v>1.47780600223167E-2</v>
      </c>
      <c r="I50" s="17">
        <v>3.59542705515565E-3</v>
      </c>
      <c r="J50" s="17">
        <v>6.1317551596890502E-3</v>
      </c>
      <c r="K50" s="17">
        <v>6.2474212284076699E-3</v>
      </c>
      <c r="L50" s="17">
        <v>7.0073336468830499E-3</v>
      </c>
      <c r="M50" s="17"/>
      <c r="N50" s="17">
        <v>9.0685210670901507E-3</v>
      </c>
      <c r="O50" s="17">
        <v>7.1362516293533504E-3</v>
      </c>
      <c r="P50" s="17">
        <v>1.38922844527581E-2</v>
      </c>
      <c r="Q50" s="17">
        <v>4.0923295521883901E-3</v>
      </c>
      <c r="R50" s="17"/>
      <c r="S50" s="17">
        <v>3.1141142046377502E-3</v>
      </c>
      <c r="T50" s="17">
        <v>4.1707514849888697E-3</v>
      </c>
      <c r="U50" s="17">
        <v>6.3780670046960503E-3</v>
      </c>
      <c r="V50" s="17">
        <v>1.1682622727230699E-2</v>
      </c>
      <c r="W50" s="17">
        <v>1.23534510141502E-2</v>
      </c>
      <c r="X50" s="17">
        <v>2.16604505032282E-2</v>
      </c>
      <c r="Y50" s="17">
        <v>0</v>
      </c>
      <c r="Z50" s="17">
        <v>1.1854237518078599E-2</v>
      </c>
      <c r="AA50" s="17">
        <v>3.9664117879791901E-3</v>
      </c>
      <c r="AB50" s="17">
        <v>1.26243231001194E-2</v>
      </c>
      <c r="AC50" s="17">
        <v>8.7766982658588708E-3</v>
      </c>
      <c r="AD50" s="17">
        <v>1.7431474658526201E-2</v>
      </c>
      <c r="AE50" s="17"/>
      <c r="AF50" s="17">
        <v>2.7421508384025501E-3</v>
      </c>
      <c r="AG50" s="17">
        <v>3.7482727918612901E-3</v>
      </c>
      <c r="AH50" s="17">
        <v>2.98228665808884E-2</v>
      </c>
      <c r="AI50" s="17"/>
      <c r="AJ50" s="17">
        <v>0</v>
      </c>
      <c r="AK50" s="17">
        <v>1.61205012465899E-3</v>
      </c>
      <c r="AL50" s="17">
        <v>6.45096456578707E-3</v>
      </c>
      <c r="AM50" s="17">
        <v>0</v>
      </c>
      <c r="AN50" s="17">
        <v>3.04700311306484E-2</v>
      </c>
      <c r="AO50" s="17"/>
      <c r="AP50" s="17">
        <v>0</v>
      </c>
      <c r="AQ50" s="17">
        <v>1.1934265627432099E-3</v>
      </c>
      <c r="AR50" s="17">
        <v>6.85184318987948E-3</v>
      </c>
    </row>
    <row r="51" spans="2:44" x14ac:dyDescent="0.5">
      <c r="B51" t="s">
        <v>88</v>
      </c>
      <c r="C51" s="17">
        <v>0.61904297921609597</v>
      </c>
      <c r="D51" s="17">
        <v>0.59414661101357302</v>
      </c>
      <c r="E51" s="17">
        <v>0.64282322997720098</v>
      </c>
      <c r="F51" s="17"/>
      <c r="G51" s="17">
        <v>0.52211942650985599</v>
      </c>
      <c r="H51" s="17">
        <v>0.55507994799864202</v>
      </c>
      <c r="I51" s="17">
        <v>0.62033823693649104</v>
      </c>
      <c r="J51" s="17">
        <v>0.657025350452759</v>
      </c>
      <c r="K51" s="17">
        <v>0.700497068252946</v>
      </c>
      <c r="L51" s="17">
        <v>0.64856364429742597</v>
      </c>
      <c r="M51" s="17"/>
      <c r="N51" s="17">
        <v>0.586141725430955</v>
      </c>
      <c r="O51" s="17">
        <v>0.59196259888624403</v>
      </c>
      <c r="P51" s="17">
        <v>0.65526081162282901</v>
      </c>
      <c r="Q51" s="17">
        <v>0.65104743071272997</v>
      </c>
      <c r="R51" s="17"/>
      <c r="S51" s="17">
        <v>0.55923279266038906</v>
      </c>
      <c r="T51" s="17">
        <v>0.65222301841755204</v>
      </c>
      <c r="U51" s="17">
        <v>0.62574037951027806</v>
      </c>
      <c r="V51" s="17">
        <v>0.60443595746150602</v>
      </c>
      <c r="W51" s="17">
        <v>0.69825605606769203</v>
      </c>
      <c r="X51" s="17">
        <v>0.57515996662078905</v>
      </c>
      <c r="Y51" s="17">
        <v>0.65327093590654695</v>
      </c>
      <c r="Z51" s="17">
        <v>0.64923564058545302</v>
      </c>
      <c r="AA51" s="17">
        <v>0.57018374530620297</v>
      </c>
      <c r="AB51" s="17">
        <v>0.65773740627765898</v>
      </c>
      <c r="AC51" s="17">
        <v>0.66466959757635002</v>
      </c>
      <c r="AD51" s="17">
        <v>0.58235200103089202</v>
      </c>
      <c r="AE51" s="17"/>
      <c r="AF51" s="17">
        <v>0.69689667574872904</v>
      </c>
      <c r="AG51" s="17">
        <v>0.60830570947739504</v>
      </c>
      <c r="AH51" s="17">
        <v>0.51190530730483996</v>
      </c>
      <c r="AI51" s="17"/>
      <c r="AJ51" s="17">
        <v>0.59101609744138905</v>
      </c>
      <c r="AK51" s="17">
        <v>0.65494509870735296</v>
      </c>
      <c r="AL51" s="17">
        <v>0.573363232793896</v>
      </c>
      <c r="AM51" s="17">
        <v>0.79743813435063604</v>
      </c>
      <c r="AN51" s="17">
        <v>0.59069971573065905</v>
      </c>
      <c r="AO51" s="17"/>
      <c r="AP51" s="17">
        <v>0.418567999818651</v>
      </c>
      <c r="AQ51" s="17">
        <v>0.62968628752642897</v>
      </c>
      <c r="AR51" s="17">
        <v>0.60191241888409697</v>
      </c>
    </row>
    <row r="52" spans="2:44" x14ac:dyDescent="0.5">
      <c r="B52" t="s">
        <v>89</v>
      </c>
      <c r="C52" s="17">
        <v>0.16181450695868499</v>
      </c>
      <c r="D52" s="17">
        <v>0.19050793959131301</v>
      </c>
      <c r="E52" s="17">
        <v>0.134408130548266</v>
      </c>
      <c r="F52" s="17"/>
      <c r="G52" s="17">
        <v>0.22315044188623601</v>
      </c>
      <c r="H52" s="17">
        <v>0.22095537561360501</v>
      </c>
      <c r="I52" s="17">
        <v>0.14777933884901001</v>
      </c>
      <c r="J52" s="17">
        <v>0.13289868159221799</v>
      </c>
      <c r="K52" s="17">
        <v>0.13253282581454201</v>
      </c>
      <c r="L52" s="17">
        <v>0.12774189781739401</v>
      </c>
      <c r="M52" s="17"/>
      <c r="N52" s="17">
        <v>0.221007504020031</v>
      </c>
      <c r="O52" s="17">
        <v>0.14683954385415501</v>
      </c>
      <c r="P52" s="17">
        <v>0.13720234743551399</v>
      </c>
      <c r="Q52" s="17">
        <v>0.13488949289299601</v>
      </c>
      <c r="R52" s="17"/>
      <c r="S52" s="17">
        <v>0.236996952387834</v>
      </c>
      <c r="T52" s="17">
        <v>0.136058856074877</v>
      </c>
      <c r="U52" s="17">
        <v>0.143778617198311</v>
      </c>
      <c r="V52" s="17">
        <v>0.17651855053978699</v>
      </c>
      <c r="W52" s="17">
        <v>7.9698987098402799E-2</v>
      </c>
      <c r="X52" s="17">
        <v>0.195254153954659</v>
      </c>
      <c r="Y52" s="17">
        <v>0.16519624083211901</v>
      </c>
      <c r="Z52" s="17">
        <v>8.3781884321192795E-2</v>
      </c>
      <c r="AA52" s="17">
        <v>0.16474267027036901</v>
      </c>
      <c r="AB52" s="17">
        <v>0.12425428459874099</v>
      </c>
      <c r="AC52" s="17">
        <v>0.17084682709812099</v>
      </c>
      <c r="AD52" s="17">
        <v>0.19904806207951201</v>
      </c>
      <c r="AE52" s="17"/>
      <c r="AF52" s="17">
        <v>0.14463367520893</v>
      </c>
      <c r="AG52" s="17">
        <v>0.163909281910778</v>
      </c>
      <c r="AH52" s="17">
        <v>0.18678602708960601</v>
      </c>
      <c r="AI52" s="17"/>
      <c r="AJ52" s="17">
        <v>0.204046895331607</v>
      </c>
      <c r="AK52" s="17">
        <v>0.15058589308186801</v>
      </c>
      <c r="AL52" s="17">
        <v>0.15625854579446599</v>
      </c>
      <c r="AM52" s="17">
        <v>7.3755788784886894E-2</v>
      </c>
      <c r="AN52" s="17">
        <v>0.134854220498937</v>
      </c>
      <c r="AO52" s="17"/>
      <c r="AP52" s="17">
        <v>0.30840793706629599</v>
      </c>
      <c r="AQ52" s="17">
        <v>0.17030881286104399</v>
      </c>
      <c r="AR52" s="17">
        <v>0.17444156649575299</v>
      </c>
    </row>
    <row r="53" spans="2:44" x14ac:dyDescent="0.5">
      <c r="B53" t="s">
        <v>90</v>
      </c>
      <c r="C53" s="17">
        <v>0.45722847225741098</v>
      </c>
      <c r="D53" s="17">
        <v>0.40363867142226001</v>
      </c>
      <c r="E53" s="17">
        <v>0.50841509942893404</v>
      </c>
      <c r="F53" s="17"/>
      <c r="G53" s="17">
        <v>0.29896898462362098</v>
      </c>
      <c r="H53" s="17">
        <v>0.33412457238503701</v>
      </c>
      <c r="I53" s="17">
        <v>0.47255889808748103</v>
      </c>
      <c r="J53" s="17">
        <v>0.52412666886054005</v>
      </c>
      <c r="K53" s="17">
        <v>0.56796424243840304</v>
      </c>
      <c r="L53" s="17">
        <v>0.52082174648003199</v>
      </c>
      <c r="M53" s="17"/>
      <c r="N53" s="17">
        <v>0.365134221410924</v>
      </c>
      <c r="O53" s="17">
        <v>0.44512305503208899</v>
      </c>
      <c r="P53" s="17">
        <v>0.51805846418731505</v>
      </c>
      <c r="Q53" s="17">
        <v>0.51615793781973296</v>
      </c>
      <c r="R53" s="17"/>
      <c r="S53" s="17">
        <v>0.32223584027255497</v>
      </c>
      <c r="T53" s="17">
        <v>0.51616416234267504</v>
      </c>
      <c r="U53" s="17">
        <v>0.48196176231196802</v>
      </c>
      <c r="V53" s="17">
        <v>0.42791740692171998</v>
      </c>
      <c r="W53" s="17">
        <v>0.61855706896928997</v>
      </c>
      <c r="X53" s="17">
        <v>0.37990581266613099</v>
      </c>
      <c r="Y53" s="17">
        <v>0.48807469507442802</v>
      </c>
      <c r="Z53" s="17">
        <v>0.56545375626425998</v>
      </c>
      <c r="AA53" s="17">
        <v>0.40544107503583399</v>
      </c>
      <c r="AB53" s="17">
        <v>0.53348312167891898</v>
      </c>
      <c r="AC53" s="17">
        <v>0.49382277047822898</v>
      </c>
      <c r="AD53" s="17">
        <v>0.38330393895137999</v>
      </c>
      <c r="AE53" s="17"/>
      <c r="AF53" s="17">
        <v>0.55226300053979904</v>
      </c>
      <c r="AG53" s="17">
        <v>0.44439642756661701</v>
      </c>
      <c r="AH53" s="17">
        <v>0.32511928021523401</v>
      </c>
      <c r="AI53" s="17"/>
      <c r="AJ53" s="17">
        <v>0.38696920210978197</v>
      </c>
      <c r="AK53" s="17">
        <v>0.50435920562548497</v>
      </c>
      <c r="AL53" s="17">
        <v>0.41710468699942999</v>
      </c>
      <c r="AM53" s="17">
        <v>0.72368234556574895</v>
      </c>
      <c r="AN53" s="17">
        <v>0.45584549523172102</v>
      </c>
      <c r="AO53" s="17"/>
      <c r="AP53" s="17">
        <v>0.110160062752355</v>
      </c>
      <c r="AQ53" s="17">
        <v>0.45937747466538498</v>
      </c>
      <c r="AR53" s="17">
        <v>0.42747085238834398</v>
      </c>
    </row>
    <row r="54" spans="2:44" x14ac:dyDescent="0.5">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row>
    <row r="55" spans="2:44" x14ac:dyDescent="0.5">
      <c r="B55" s="6" t="s">
        <v>94</v>
      </c>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row>
    <row r="56" spans="2:44" x14ac:dyDescent="0.5">
      <c r="B56" s="24" t="s">
        <v>75</v>
      </c>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row>
    <row r="57" spans="2:44" x14ac:dyDescent="0.5">
      <c r="B57" t="s">
        <v>82</v>
      </c>
      <c r="C57" s="17">
        <v>0.131568210950436</v>
      </c>
      <c r="D57" s="17">
        <v>0.14318416678738399</v>
      </c>
      <c r="E57" s="17">
        <v>0.119787739397858</v>
      </c>
      <c r="F57" s="17"/>
      <c r="G57" s="17">
        <v>6.7679057089783501E-2</v>
      </c>
      <c r="H57" s="17">
        <v>0.120467875991822</v>
      </c>
      <c r="I57" s="17">
        <v>0.10405862653621301</v>
      </c>
      <c r="J57" s="17">
        <v>0.17577325340793501</v>
      </c>
      <c r="K57" s="17">
        <v>0.14142657070339601</v>
      </c>
      <c r="L57" s="17">
        <v>0.16287167437071101</v>
      </c>
      <c r="M57" s="17"/>
      <c r="N57" s="17">
        <v>0.10745613854005</v>
      </c>
      <c r="O57" s="17">
        <v>0.116666539233266</v>
      </c>
      <c r="P57" s="17">
        <v>0.14863928497997</v>
      </c>
      <c r="Q57" s="17">
        <v>0.15936263568770401</v>
      </c>
      <c r="R57" s="17"/>
      <c r="S57" s="17">
        <v>0.10756435511883899</v>
      </c>
      <c r="T57" s="17">
        <v>0.13298051299834099</v>
      </c>
      <c r="U57" s="17">
        <v>0.11369812296508799</v>
      </c>
      <c r="V57" s="17">
        <v>0.16869338750827301</v>
      </c>
      <c r="W57" s="17">
        <v>0.167299465696781</v>
      </c>
      <c r="X57" s="17">
        <v>0.104985358104698</v>
      </c>
      <c r="Y57" s="17">
        <v>0.156586241835591</v>
      </c>
      <c r="Z57" s="17">
        <v>0.196085372236556</v>
      </c>
      <c r="AA57" s="17">
        <v>9.9720839439526698E-2</v>
      </c>
      <c r="AB57" s="17">
        <v>0.159530645366394</v>
      </c>
      <c r="AC57" s="17">
        <v>0.10630210231843699</v>
      </c>
      <c r="AD57" s="17">
        <v>9.2696247785355304E-2</v>
      </c>
      <c r="AE57" s="17"/>
      <c r="AF57" s="17">
        <v>0.20912683506885099</v>
      </c>
      <c r="AG57" s="17">
        <v>9.0380232872913802E-2</v>
      </c>
      <c r="AH57" s="17">
        <v>9.65152257209453E-2</v>
      </c>
      <c r="AI57" s="17"/>
      <c r="AJ57" s="17">
        <v>0.16407463537398001</v>
      </c>
      <c r="AK57" s="17">
        <v>8.0193575170625503E-2</v>
      </c>
      <c r="AL57" s="17">
        <v>6.7734125318754904E-2</v>
      </c>
      <c r="AM57" s="17">
        <v>0.34440030671273802</v>
      </c>
      <c r="AN57" s="17">
        <v>0.141735320724582</v>
      </c>
      <c r="AO57" s="17"/>
      <c r="AP57" s="17">
        <v>0.12297454481023901</v>
      </c>
      <c r="AQ57" s="17">
        <v>6.20974236201891E-2</v>
      </c>
      <c r="AR57" s="17">
        <v>7.7358942757088406E-2</v>
      </c>
    </row>
    <row r="58" spans="2:44" x14ac:dyDescent="0.5">
      <c r="B58" t="s">
        <v>83</v>
      </c>
      <c r="C58" s="17">
        <v>0.31238528692659001</v>
      </c>
      <c r="D58" s="17">
        <v>0.30597532788438803</v>
      </c>
      <c r="E58" s="17">
        <v>0.31689542175025698</v>
      </c>
      <c r="F58" s="17"/>
      <c r="G58" s="17">
        <v>0.29405088152757503</v>
      </c>
      <c r="H58" s="17">
        <v>0.276112552969078</v>
      </c>
      <c r="I58" s="17">
        <v>0.34757737580229298</v>
      </c>
      <c r="J58" s="17">
        <v>0.275319089843717</v>
      </c>
      <c r="K58" s="17">
        <v>0.35008265052348098</v>
      </c>
      <c r="L58" s="17">
        <v>0.33016746655445101</v>
      </c>
      <c r="M58" s="17"/>
      <c r="N58" s="17">
        <v>0.29704245217059699</v>
      </c>
      <c r="O58" s="17">
        <v>0.331134362611397</v>
      </c>
      <c r="P58" s="17">
        <v>0.31355782484133898</v>
      </c>
      <c r="Q58" s="17">
        <v>0.30765857797011698</v>
      </c>
      <c r="R58" s="17"/>
      <c r="S58" s="17">
        <v>0.32285583501621101</v>
      </c>
      <c r="T58" s="17">
        <v>0.30258251372779899</v>
      </c>
      <c r="U58" s="17">
        <v>0.257886285778962</v>
      </c>
      <c r="V58" s="17">
        <v>0.30919842509467299</v>
      </c>
      <c r="W58" s="17">
        <v>0.364698668996492</v>
      </c>
      <c r="X58" s="17">
        <v>0.355427780249709</v>
      </c>
      <c r="Y58" s="17">
        <v>0.28480391776862402</v>
      </c>
      <c r="Z58" s="17">
        <v>0.30263588734458202</v>
      </c>
      <c r="AA58" s="17">
        <v>0.35618742313287899</v>
      </c>
      <c r="AB58" s="17">
        <v>0.27014925479094798</v>
      </c>
      <c r="AC58" s="17">
        <v>0.29884560520403203</v>
      </c>
      <c r="AD58" s="17">
        <v>0.28483115434560502</v>
      </c>
      <c r="AE58" s="17"/>
      <c r="AF58" s="17">
        <v>0.33615341270480398</v>
      </c>
      <c r="AG58" s="17">
        <v>0.30628544831159998</v>
      </c>
      <c r="AH58" s="17">
        <v>0.27326123081349502</v>
      </c>
      <c r="AI58" s="17"/>
      <c r="AJ58" s="17">
        <v>0.35362580708159103</v>
      </c>
      <c r="AK58" s="17">
        <v>0.307425009278399</v>
      </c>
      <c r="AL58" s="17">
        <v>0.279381159609218</v>
      </c>
      <c r="AM58" s="17">
        <v>0.204275354322866</v>
      </c>
      <c r="AN58" s="17">
        <v>0.293172087312772</v>
      </c>
      <c r="AO58" s="17"/>
      <c r="AP58" s="17">
        <v>0.33222171340216999</v>
      </c>
      <c r="AQ58" s="17">
        <v>0.28435935116949301</v>
      </c>
      <c r="AR58" s="17">
        <v>0.35156128810424703</v>
      </c>
    </row>
    <row r="59" spans="2:44" x14ac:dyDescent="0.5">
      <c r="B59" t="s">
        <v>84</v>
      </c>
      <c r="C59" s="17">
        <v>0.28473491071740398</v>
      </c>
      <c r="D59" s="17">
        <v>0.25863121515490101</v>
      </c>
      <c r="E59" s="17">
        <v>0.31136320129085798</v>
      </c>
      <c r="F59" s="17"/>
      <c r="G59" s="17">
        <v>0.31801179629371401</v>
      </c>
      <c r="H59" s="17">
        <v>0.31802456586247302</v>
      </c>
      <c r="I59" s="17">
        <v>0.28924416504521899</v>
      </c>
      <c r="J59" s="17">
        <v>0.23787915963241199</v>
      </c>
      <c r="K59" s="17">
        <v>0.26427086789549697</v>
      </c>
      <c r="L59" s="17">
        <v>0.283912043320244</v>
      </c>
      <c r="M59" s="17"/>
      <c r="N59" s="17">
        <v>0.26711971236281301</v>
      </c>
      <c r="O59" s="17">
        <v>0.28073132884146201</v>
      </c>
      <c r="P59" s="17">
        <v>0.31137943902121901</v>
      </c>
      <c r="Q59" s="17">
        <v>0.28537279586644199</v>
      </c>
      <c r="R59" s="17"/>
      <c r="S59" s="17">
        <v>0.301799895341269</v>
      </c>
      <c r="T59" s="17">
        <v>0.286231592603297</v>
      </c>
      <c r="U59" s="17">
        <v>0.34313747381137899</v>
      </c>
      <c r="V59" s="17">
        <v>0.25948301652607397</v>
      </c>
      <c r="W59" s="17">
        <v>0.24853957925589901</v>
      </c>
      <c r="X59" s="17">
        <v>0.27769099651583601</v>
      </c>
      <c r="Y59" s="17">
        <v>0.27603522888838</v>
      </c>
      <c r="Z59" s="17">
        <v>0.26310212689012502</v>
      </c>
      <c r="AA59" s="17">
        <v>0.28092879661761599</v>
      </c>
      <c r="AB59" s="17">
        <v>0.26906916080572801</v>
      </c>
      <c r="AC59" s="17">
        <v>0.334894045314791</v>
      </c>
      <c r="AD59" s="17">
        <v>0.25278092361173199</v>
      </c>
      <c r="AE59" s="17"/>
      <c r="AF59" s="17">
        <v>0.24482107432591199</v>
      </c>
      <c r="AG59" s="17">
        <v>0.31138301367594601</v>
      </c>
      <c r="AH59" s="17">
        <v>0.27777818157316198</v>
      </c>
      <c r="AI59" s="17"/>
      <c r="AJ59" s="17">
        <v>0.26531881228081899</v>
      </c>
      <c r="AK59" s="17">
        <v>0.30819604176647902</v>
      </c>
      <c r="AL59" s="17">
        <v>0.32475973339226999</v>
      </c>
      <c r="AM59" s="17">
        <v>0.294211837186584</v>
      </c>
      <c r="AN59" s="17">
        <v>0.26287409875645701</v>
      </c>
      <c r="AO59" s="17"/>
      <c r="AP59" s="17">
        <v>0.30766231504122799</v>
      </c>
      <c r="AQ59" s="17">
        <v>0.32947409321859</v>
      </c>
      <c r="AR59" s="17">
        <v>0.29224381578118402</v>
      </c>
    </row>
    <row r="60" spans="2:44" x14ac:dyDescent="0.5">
      <c r="B60" t="s">
        <v>85</v>
      </c>
      <c r="C60" s="17">
        <v>0.16003783507216399</v>
      </c>
      <c r="D60" s="17">
        <v>0.19312690109470201</v>
      </c>
      <c r="E60" s="17">
        <v>0.12832871720400099</v>
      </c>
      <c r="F60" s="17"/>
      <c r="G60" s="17">
        <v>0.18527540851101601</v>
      </c>
      <c r="H60" s="17">
        <v>0.18135033918326901</v>
      </c>
      <c r="I60" s="17">
        <v>0.13307079904205801</v>
      </c>
      <c r="J60" s="17">
        <v>0.197578857429832</v>
      </c>
      <c r="K60" s="17">
        <v>0.14450077987111001</v>
      </c>
      <c r="L60" s="17">
        <v>0.12775637059604</v>
      </c>
      <c r="M60" s="17"/>
      <c r="N60" s="17">
        <v>0.20276821911981899</v>
      </c>
      <c r="O60" s="17">
        <v>0.16291539515968201</v>
      </c>
      <c r="P60" s="17">
        <v>0.13523130029750599</v>
      </c>
      <c r="Q60" s="17">
        <v>0.13243153622714501</v>
      </c>
      <c r="R60" s="17"/>
      <c r="S60" s="17">
        <v>0.17330331861105999</v>
      </c>
      <c r="T60" s="17">
        <v>0.15983716027157699</v>
      </c>
      <c r="U60" s="17">
        <v>0.180077513746559</v>
      </c>
      <c r="V60" s="17">
        <v>0.136891102032417</v>
      </c>
      <c r="W60" s="17">
        <v>0.13814890516974501</v>
      </c>
      <c r="X60" s="17">
        <v>0.14446100175374299</v>
      </c>
      <c r="Y60" s="17">
        <v>0.14111753736277399</v>
      </c>
      <c r="Z60" s="17">
        <v>0.16229430364942299</v>
      </c>
      <c r="AA60" s="17">
        <v>0.13430409780255301</v>
      </c>
      <c r="AB60" s="17">
        <v>0.21082517601702</v>
      </c>
      <c r="AC60" s="17">
        <v>0.16320217042420199</v>
      </c>
      <c r="AD60" s="17">
        <v>0.197141429396537</v>
      </c>
      <c r="AE60" s="17"/>
      <c r="AF60" s="17">
        <v>0.107227338387269</v>
      </c>
      <c r="AG60" s="17">
        <v>0.19824660086830101</v>
      </c>
      <c r="AH60" s="17">
        <v>0.19006633901071701</v>
      </c>
      <c r="AI60" s="17"/>
      <c r="AJ60" s="17">
        <v>0.13422560361685901</v>
      </c>
      <c r="AK60" s="17">
        <v>0.208587378456634</v>
      </c>
      <c r="AL60" s="17">
        <v>0.21159241471269999</v>
      </c>
      <c r="AM60" s="17">
        <v>0.1071034056136</v>
      </c>
      <c r="AN60" s="17">
        <v>0.11918521961597101</v>
      </c>
      <c r="AO60" s="17"/>
      <c r="AP60" s="17">
        <v>0.16484752615884099</v>
      </c>
      <c r="AQ60" s="17">
        <v>0.22707815420924701</v>
      </c>
      <c r="AR60" s="17">
        <v>0.191612332093515</v>
      </c>
    </row>
    <row r="61" spans="2:44" x14ac:dyDescent="0.5">
      <c r="B61" t="s">
        <v>86</v>
      </c>
      <c r="C61" s="17">
        <v>4.7885062662014401E-2</v>
      </c>
      <c r="D61" s="17">
        <v>5.4989207117927798E-2</v>
      </c>
      <c r="E61" s="17">
        <v>4.1130279951888102E-2</v>
      </c>
      <c r="F61" s="17"/>
      <c r="G61" s="17">
        <v>6.4562920183033404E-2</v>
      </c>
      <c r="H61" s="17">
        <v>4.3590730552933901E-2</v>
      </c>
      <c r="I61" s="17">
        <v>6.3899019011942296E-2</v>
      </c>
      <c r="J61" s="17">
        <v>5.1444627209911803E-2</v>
      </c>
      <c r="K61" s="17">
        <v>4.6205896477252102E-2</v>
      </c>
      <c r="L61" s="17">
        <v>2.5403195965899E-2</v>
      </c>
      <c r="M61" s="17"/>
      <c r="N61" s="17">
        <v>7.1833628641608999E-2</v>
      </c>
      <c r="O61" s="17">
        <v>3.9949133098344601E-2</v>
      </c>
      <c r="P61" s="17">
        <v>2.72765860208058E-2</v>
      </c>
      <c r="Q61" s="17">
        <v>4.8909254991412902E-2</v>
      </c>
      <c r="R61" s="17"/>
      <c r="S61" s="17">
        <v>6.1556520460886499E-2</v>
      </c>
      <c r="T61" s="17">
        <v>5.6662531266801E-2</v>
      </c>
      <c r="U61" s="17">
        <v>4.5244481253874799E-2</v>
      </c>
      <c r="V61" s="17">
        <v>4.7090454545991901E-2</v>
      </c>
      <c r="W61" s="17">
        <v>2.81361429458989E-2</v>
      </c>
      <c r="X61" s="17">
        <v>3.1998464207792801E-2</v>
      </c>
      <c r="Y61" s="17">
        <v>5.5013638994965003E-2</v>
      </c>
      <c r="Z61" s="17">
        <v>5.2321507573577702E-2</v>
      </c>
      <c r="AA61" s="17">
        <v>4.9072451380869998E-2</v>
      </c>
      <c r="AB61" s="17">
        <v>3.3886812793537099E-2</v>
      </c>
      <c r="AC61" s="17">
        <v>4.1519812338599603E-2</v>
      </c>
      <c r="AD61" s="17">
        <v>7.2802359396250405E-2</v>
      </c>
      <c r="AE61" s="17"/>
      <c r="AF61" s="17">
        <v>5.0134312693822E-2</v>
      </c>
      <c r="AG61" s="17">
        <v>4.26823461794252E-2</v>
      </c>
      <c r="AH61" s="17">
        <v>6.01425642778508E-2</v>
      </c>
      <c r="AI61" s="17"/>
      <c r="AJ61" s="17">
        <v>4.32391175503124E-2</v>
      </c>
      <c r="AK61" s="17">
        <v>5.2205936646627801E-2</v>
      </c>
      <c r="AL61" s="17">
        <v>6.7683434772163001E-2</v>
      </c>
      <c r="AM61" s="17">
        <v>2.6242563584165601E-2</v>
      </c>
      <c r="AN61" s="17">
        <v>4.2310415264205502E-2</v>
      </c>
      <c r="AO61" s="17"/>
      <c r="AP61" s="17">
        <v>4.13273005501636E-2</v>
      </c>
      <c r="AQ61" s="17">
        <v>4.76506146136342E-2</v>
      </c>
      <c r="AR61" s="17">
        <v>5.0316252557870401E-2</v>
      </c>
    </row>
    <row r="62" spans="2:44" x14ac:dyDescent="0.5">
      <c r="B62" t="s">
        <v>87</v>
      </c>
      <c r="C62" s="17">
        <v>6.3388693671392299E-2</v>
      </c>
      <c r="D62" s="17">
        <v>4.4093181960697801E-2</v>
      </c>
      <c r="E62" s="17">
        <v>8.2494640405137903E-2</v>
      </c>
      <c r="F62" s="17"/>
      <c r="G62" s="17">
        <v>7.0419936394877494E-2</v>
      </c>
      <c r="H62" s="17">
        <v>6.0453935440424399E-2</v>
      </c>
      <c r="I62" s="17">
        <v>6.2150014562274897E-2</v>
      </c>
      <c r="J62" s="17">
        <v>6.2005012476192799E-2</v>
      </c>
      <c r="K62" s="17">
        <v>5.3513234529264202E-2</v>
      </c>
      <c r="L62" s="17">
        <v>6.9889249192655406E-2</v>
      </c>
      <c r="M62" s="17"/>
      <c r="N62" s="17">
        <v>5.3779849165111103E-2</v>
      </c>
      <c r="O62" s="17">
        <v>6.8603241055848196E-2</v>
      </c>
      <c r="P62" s="17">
        <v>6.3915564839159597E-2</v>
      </c>
      <c r="Q62" s="17">
        <v>6.6265199257178997E-2</v>
      </c>
      <c r="R62" s="17"/>
      <c r="S62" s="17">
        <v>3.2920075451733997E-2</v>
      </c>
      <c r="T62" s="17">
        <v>6.1705689132185E-2</v>
      </c>
      <c r="U62" s="17">
        <v>5.9956122444136499E-2</v>
      </c>
      <c r="V62" s="17">
        <v>7.8643614292570593E-2</v>
      </c>
      <c r="W62" s="17">
        <v>5.31772379351848E-2</v>
      </c>
      <c r="X62" s="17">
        <v>8.5436399168221197E-2</v>
      </c>
      <c r="Y62" s="17">
        <v>8.6443435149666195E-2</v>
      </c>
      <c r="Z62" s="17">
        <v>2.3560802305735901E-2</v>
      </c>
      <c r="AA62" s="17">
        <v>7.9786391626554806E-2</v>
      </c>
      <c r="AB62" s="17">
        <v>5.6538950226371898E-2</v>
      </c>
      <c r="AC62" s="17">
        <v>5.5236264399938999E-2</v>
      </c>
      <c r="AD62" s="17">
        <v>9.9747885464520999E-2</v>
      </c>
      <c r="AE62" s="17"/>
      <c r="AF62" s="17">
        <v>5.2537026819342199E-2</v>
      </c>
      <c r="AG62" s="17">
        <v>5.1022358091814199E-2</v>
      </c>
      <c r="AH62" s="17">
        <v>0.10223645860383</v>
      </c>
      <c r="AI62" s="17"/>
      <c r="AJ62" s="17">
        <v>3.95160240964385E-2</v>
      </c>
      <c r="AK62" s="17">
        <v>4.3392058681234497E-2</v>
      </c>
      <c r="AL62" s="17">
        <v>4.8849132194893799E-2</v>
      </c>
      <c r="AM62" s="17">
        <v>2.37665325800464E-2</v>
      </c>
      <c r="AN62" s="17">
        <v>0.140722858326012</v>
      </c>
      <c r="AO62" s="17"/>
      <c r="AP62" s="17">
        <v>3.09666000373587E-2</v>
      </c>
      <c r="AQ62" s="17">
        <v>4.9340363168845901E-2</v>
      </c>
      <c r="AR62" s="17">
        <v>3.6907368706095303E-2</v>
      </c>
    </row>
    <row r="63" spans="2:44" x14ac:dyDescent="0.5">
      <c r="B63" t="s">
        <v>88</v>
      </c>
      <c r="C63" s="17">
        <v>0.44395349787702498</v>
      </c>
      <c r="D63" s="17">
        <v>0.44915949467177202</v>
      </c>
      <c r="E63" s="17">
        <v>0.43668316114811501</v>
      </c>
      <c r="F63" s="17"/>
      <c r="G63" s="17">
        <v>0.36172993861735903</v>
      </c>
      <c r="H63" s="17">
        <v>0.39658042896090001</v>
      </c>
      <c r="I63" s="17">
        <v>0.45163600233850498</v>
      </c>
      <c r="J63" s="17">
        <v>0.45109234325165098</v>
      </c>
      <c r="K63" s="17">
        <v>0.49150922122687701</v>
      </c>
      <c r="L63" s="17">
        <v>0.49303914092516099</v>
      </c>
      <c r="M63" s="17"/>
      <c r="N63" s="17">
        <v>0.40449859071064798</v>
      </c>
      <c r="O63" s="17">
        <v>0.44780090184466298</v>
      </c>
      <c r="P63" s="17">
        <v>0.46219710982130902</v>
      </c>
      <c r="Q63" s="17">
        <v>0.46702121365782101</v>
      </c>
      <c r="R63" s="17"/>
      <c r="S63" s="17">
        <v>0.43042019013505001</v>
      </c>
      <c r="T63" s="17">
        <v>0.43556302672614</v>
      </c>
      <c r="U63" s="17">
        <v>0.37158440874405002</v>
      </c>
      <c r="V63" s="17">
        <v>0.477891812602947</v>
      </c>
      <c r="W63" s="17">
        <v>0.53199813469327295</v>
      </c>
      <c r="X63" s="17">
        <v>0.460413138354407</v>
      </c>
      <c r="Y63" s="17">
        <v>0.44139015960421502</v>
      </c>
      <c r="Z63" s="17">
        <v>0.498721259581138</v>
      </c>
      <c r="AA63" s="17">
        <v>0.45590826257240602</v>
      </c>
      <c r="AB63" s="17">
        <v>0.42967990015734198</v>
      </c>
      <c r="AC63" s="17">
        <v>0.40514770752246798</v>
      </c>
      <c r="AD63" s="17">
        <v>0.37752740213095998</v>
      </c>
      <c r="AE63" s="17"/>
      <c r="AF63" s="17">
        <v>0.54528024777365502</v>
      </c>
      <c r="AG63" s="17">
        <v>0.39666568118451401</v>
      </c>
      <c r="AH63" s="17">
        <v>0.36977645653444002</v>
      </c>
      <c r="AI63" s="17"/>
      <c r="AJ63" s="17">
        <v>0.51770044245557101</v>
      </c>
      <c r="AK63" s="17">
        <v>0.38761858444902397</v>
      </c>
      <c r="AL63" s="17">
        <v>0.347115284927973</v>
      </c>
      <c r="AM63" s="17">
        <v>0.54867566103560395</v>
      </c>
      <c r="AN63" s="17">
        <v>0.434907408037354</v>
      </c>
      <c r="AO63" s="17"/>
      <c r="AP63" s="17">
        <v>0.455196258212409</v>
      </c>
      <c r="AQ63" s="17">
        <v>0.34645677478968301</v>
      </c>
      <c r="AR63" s="17">
        <v>0.42892023086133602</v>
      </c>
    </row>
    <row r="64" spans="2:44" x14ac:dyDescent="0.5">
      <c r="B64" t="s">
        <v>89</v>
      </c>
      <c r="C64" s="17">
        <v>0.20792289773417799</v>
      </c>
      <c r="D64" s="17">
        <v>0.248116108212629</v>
      </c>
      <c r="E64" s="17">
        <v>0.169458997155889</v>
      </c>
      <c r="F64" s="17"/>
      <c r="G64" s="17">
        <v>0.24983832869405001</v>
      </c>
      <c r="H64" s="17">
        <v>0.22494106973620301</v>
      </c>
      <c r="I64" s="17">
        <v>0.19696981805399999</v>
      </c>
      <c r="J64" s="17">
        <v>0.249023484639744</v>
      </c>
      <c r="K64" s="17">
        <v>0.190706676348362</v>
      </c>
      <c r="L64" s="17">
        <v>0.15315956656193899</v>
      </c>
      <c r="M64" s="17"/>
      <c r="N64" s="17">
        <v>0.27460184776142799</v>
      </c>
      <c r="O64" s="17">
        <v>0.202864528258027</v>
      </c>
      <c r="P64" s="17">
        <v>0.16250788631831201</v>
      </c>
      <c r="Q64" s="17">
        <v>0.18134079121855801</v>
      </c>
      <c r="R64" s="17"/>
      <c r="S64" s="17">
        <v>0.23485983907194699</v>
      </c>
      <c r="T64" s="17">
        <v>0.216499691538378</v>
      </c>
      <c r="U64" s="17">
        <v>0.22532199500043401</v>
      </c>
      <c r="V64" s="17">
        <v>0.18398155657840901</v>
      </c>
      <c r="W64" s="17">
        <v>0.16628504811564401</v>
      </c>
      <c r="X64" s="17">
        <v>0.176459465961535</v>
      </c>
      <c r="Y64" s="17">
        <v>0.196131176357739</v>
      </c>
      <c r="Z64" s="17">
        <v>0.214615811223001</v>
      </c>
      <c r="AA64" s="17">
        <v>0.183376549183423</v>
      </c>
      <c r="AB64" s="17">
        <v>0.244711988810558</v>
      </c>
      <c r="AC64" s="17">
        <v>0.20472198276280101</v>
      </c>
      <c r="AD64" s="17">
        <v>0.26994378879278802</v>
      </c>
      <c r="AE64" s="17"/>
      <c r="AF64" s="17">
        <v>0.15736165108109099</v>
      </c>
      <c r="AG64" s="17">
        <v>0.24092894704772599</v>
      </c>
      <c r="AH64" s="17">
        <v>0.25020890328856799</v>
      </c>
      <c r="AI64" s="17"/>
      <c r="AJ64" s="17">
        <v>0.17746472116717099</v>
      </c>
      <c r="AK64" s="17">
        <v>0.26079331510326198</v>
      </c>
      <c r="AL64" s="17">
        <v>0.279275849484863</v>
      </c>
      <c r="AM64" s="17">
        <v>0.13334596919776501</v>
      </c>
      <c r="AN64" s="17">
        <v>0.16149563488017599</v>
      </c>
      <c r="AO64" s="17"/>
      <c r="AP64" s="17">
        <v>0.206174826709005</v>
      </c>
      <c r="AQ64" s="17">
        <v>0.274728768822881</v>
      </c>
      <c r="AR64" s="17">
        <v>0.241928584651386</v>
      </c>
    </row>
    <row r="65" spans="2:44" x14ac:dyDescent="0.5">
      <c r="B65" t="s">
        <v>90</v>
      </c>
      <c r="C65" s="17">
        <v>0.23603060014284699</v>
      </c>
      <c r="D65" s="17">
        <v>0.20104338645914199</v>
      </c>
      <c r="E65" s="17">
        <v>0.26722416399222598</v>
      </c>
      <c r="F65" s="17"/>
      <c r="G65" s="17">
        <v>0.111891609923309</v>
      </c>
      <c r="H65" s="17">
        <v>0.171639359224697</v>
      </c>
      <c r="I65" s="17">
        <v>0.25466618428450499</v>
      </c>
      <c r="J65" s="17">
        <v>0.20206885861190799</v>
      </c>
      <c r="K65" s="17">
        <v>0.30080254487851499</v>
      </c>
      <c r="L65" s="17">
        <v>0.33987957436322203</v>
      </c>
      <c r="M65" s="17"/>
      <c r="N65" s="17">
        <v>0.12989674294921899</v>
      </c>
      <c r="O65" s="17">
        <v>0.244936373586636</v>
      </c>
      <c r="P65" s="17">
        <v>0.29968922350299698</v>
      </c>
      <c r="Q65" s="17">
        <v>0.285680422439264</v>
      </c>
      <c r="R65" s="17"/>
      <c r="S65" s="17">
        <v>0.19556035106310399</v>
      </c>
      <c r="T65" s="17">
        <v>0.219063335187762</v>
      </c>
      <c r="U65" s="17">
        <v>0.14626241374361701</v>
      </c>
      <c r="V65" s="17">
        <v>0.29391025602453802</v>
      </c>
      <c r="W65" s="17">
        <v>0.36571308657762902</v>
      </c>
      <c r="X65" s="17">
        <v>0.283953672392872</v>
      </c>
      <c r="Y65" s="17">
        <v>0.24525898324647499</v>
      </c>
      <c r="Z65" s="17">
        <v>0.284105448358137</v>
      </c>
      <c r="AA65" s="17">
        <v>0.27253171338898302</v>
      </c>
      <c r="AB65" s="17">
        <v>0.184967911346785</v>
      </c>
      <c r="AC65" s="17">
        <v>0.200425724759667</v>
      </c>
      <c r="AD65" s="17">
        <v>0.107583613338172</v>
      </c>
      <c r="AE65" s="17"/>
      <c r="AF65" s="17">
        <v>0.38791859669256401</v>
      </c>
      <c r="AG65" s="17">
        <v>0.15573673413678801</v>
      </c>
      <c r="AH65" s="17">
        <v>0.119567553245872</v>
      </c>
      <c r="AI65" s="17"/>
      <c r="AJ65" s="17">
        <v>0.34023572128840002</v>
      </c>
      <c r="AK65" s="17">
        <v>0.12682526934576299</v>
      </c>
      <c r="AL65" s="17">
        <v>6.7839435443109997E-2</v>
      </c>
      <c r="AM65" s="17">
        <v>0.41532969183783902</v>
      </c>
      <c r="AN65" s="17">
        <v>0.27341177315717802</v>
      </c>
      <c r="AO65" s="17"/>
      <c r="AP65" s="17">
        <v>0.249021431503405</v>
      </c>
      <c r="AQ65" s="17">
        <v>7.1728005966801095E-2</v>
      </c>
      <c r="AR65" s="17">
        <v>0.18699164620995001</v>
      </c>
    </row>
    <row r="66" spans="2:44" x14ac:dyDescent="0.5">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row>
    <row r="67" spans="2:44" x14ac:dyDescent="0.5">
      <c r="B67" s="6" t="s">
        <v>95</v>
      </c>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row>
    <row r="68" spans="2:44" x14ac:dyDescent="0.5">
      <c r="B68" s="24" t="s">
        <v>75</v>
      </c>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row>
    <row r="69" spans="2:44" x14ac:dyDescent="0.5">
      <c r="B69" t="s">
        <v>82</v>
      </c>
      <c r="C69" s="17">
        <v>6.7768602185509702E-2</v>
      </c>
      <c r="D69" s="17">
        <v>8.6804724826441096E-2</v>
      </c>
      <c r="E69" s="17">
        <v>4.9430975399274803E-2</v>
      </c>
      <c r="F69" s="17"/>
      <c r="G69" s="17">
        <v>6.45285579939604E-2</v>
      </c>
      <c r="H69" s="17">
        <v>7.6584265009585206E-2</v>
      </c>
      <c r="I69" s="17">
        <v>6.55959086788728E-2</v>
      </c>
      <c r="J69" s="17">
        <v>7.3188271094326296E-2</v>
      </c>
      <c r="K69" s="17">
        <v>5.3857773044226301E-2</v>
      </c>
      <c r="L69" s="17">
        <v>6.9495919057812494E-2</v>
      </c>
      <c r="M69" s="17"/>
      <c r="N69" s="17">
        <v>8.7450326852847995E-2</v>
      </c>
      <c r="O69" s="17">
        <v>5.4377648430413698E-2</v>
      </c>
      <c r="P69" s="17">
        <v>4.9961590277585601E-2</v>
      </c>
      <c r="Q69" s="17">
        <v>7.6800474849756897E-2</v>
      </c>
      <c r="R69" s="17"/>
      <c r="S69" s="17">
        <v>6.9427672022954107E-2</v>
      </c>
      <c r="T69" s="17">
        <v>5.8939450387848799E-2</v>
      </c>
      <c r="U69" s="17">
        <v>9.1805986903701994E-2</v>
      </c>
      <c r="V69" s="17">
        <v>5.5122117753491497E-2</v>
      </c>
      <c r="W69" s="17">
        <v>6.2186347109696498E-2</v>
      </c>
      <c r="X69" s="17">
        <v>4.7269545271348003E-2</v>
      </c>
      <c r="Y69" s="17">
        <v>0.10177263928215199</v>
      </c>
      <c r="Z69" s="17">
        <v>0.11528965832256199</v>
      </c>
      <c r="AA69" s="17">
        <v>7.6405314045386502E-2</v>
      </c>
      <c r="AB69" s="17">
        <v>5.6322135088666E-2</v>
      </c>
      <c r="AC69" s="17">
        <v>6.4782987647080501E-2</v>
      </c>
      <c r="AD69" s="17">
        <v>0</v>
      </c>
      <c r="AE69" s="17"/>
      <c r="AF69" s="17">
        <v>7.0850340543896606E-2</v>
      </c>
      <c r="AG69" s="17">
        <v>8.4468951986477803E-2</v>
      </c>
      <c r="AH69" s="17">
        <v>2.81059044703863E-2</v>
      </c>
      <c r="AI69" s="17"/>
      <c r="AJ69" s="17">
        <v>6.8684983832693294E-2</v>
      </c>
      <c r="AK69" s="17">
        <v>0.115370325102091</v>
      </c>
      <c r="AL69" s="17">
        <v>3.3543341356813E-2</v>
      </c>
      <c r="AM69" s="17">
        <v>0.132065516361314</v>
      </c>
      <c r="AN69" s="17">
        <v>2.5736488521979999E-2</v>
      </c>
      <c r="AO69" s="17"/>
      <c r="AP69" s="17">
        <v>7.7834384034657103E-2</v>
      </c>
      <c r="AQ69" s="17">
        <v>0.104561648021083</v>
      </c>
      <c r="AR69" s="17">
        <v>2.9575393935922099E-2</v>
      </c>
    </row>
    <row r="70" spans="2:44" x14ac:dyDescent="0.5">
      <c r="B70" t="s">
        <v>83</v>
      </c>
      <c r="C70" s="17">
        <v>0.27407478837264199</v>
      </c>
      <c r="D70" s="17">
        <v>0.31113986505715402</v>
      </c>
      <c r="E70" s="17">
        <v>0.238927614644592</v>
      </c>
      <c r="F70" s="17"/>
      <c r="G70" s="17">
        <v>0.31589888704285801</v>
      </c>
      <c r="H70" s="17">
        <v>0.34488371634100701</v>
      </c>
      <c r="I70" s="17">
        <v>0.25230643711911799</v>
      </c>
      <c r="J70" s="17">
        <v>0.23474030948775099</v>
      </c>
      <c r="K70" s="17">
        <v>0.23783077221287499</v>
      </c>
      <c r="L70" s="17">
        <v>0.26304797037635702</v>
      </c>
      <c r="M70" s="17"/>
      <c r="N70" s="17">
        <v>0.299477130454951</v>
      </c>
      <c r="O70" s="17">
        <v>0.27818013502318301</v>
      </c>
      <c r="P70" s="17">
        <v>0.29255249811689699</v>
      </c>
      <c r="Q70" s="17">
        <v>0.22281412528984301</v>
      </c>
      <c r="R70" s="17"/>
      <c r="S70" s="17">
        <v>0.33671232257426797</v>
      </c>
      <c r="T70" s="17">
        <v>0.232525579991405</v>
      </c>
      <c r="U70" s="17">
        <v>0.22209340077016801</v>
      </c>
      <c r="V70" s="17">
        <v>0.20332156435226501</v>
      </c>
      <c r="W70" s="17">
        <v>0.220637778770163</v>
      </c>
      <c r="X70" s="17">
        <v>0.30998498497772498</v>
      </c>
      <c r="Y70" s="17">
        <v>0.237474621898772</v>
      </c>
      <c r="Z70" s="17">
        <v>0.28468016204303498</v>
      </c>
      <c r="AA70" s="17">
        <v>0.37959107795916402</v>
      </c>
      <c r="AB70" s="17">
        <v>0.29848374176737602</v>
      </c>
      <c r="AC70" s="17">
        <v>0.24055659880151201</v>
      </c>
      <c r="AD70" s="17">
        <v>0.20889929077228001</v>
      </c>
      <c r="AE70" s="17"/>
      <c r="AF70" s="17">
        <v>0.25343727318763598</v>
      </c>
      <c r="AG70" s="17">
        <v>0.31450997823586901</v>
      </c>
      <c r="AH70" s="17">
        <v>0.239852258839132</v>
      </c>
      <c r="AI70" s="17"/>
      <c r="AJ70" s="17">
        <v>0.26688968534454699</v>
      </c>
      <c r="AK70" s="17">
        <v>0.37238969006350398</v>
      </c>
      <c r="AL70" s="17">
        <v>0.30808636262118799</v>
      </c>
      <c r="AM70" s="17">
        <v>0.210318414731751</v>
      </c>
      <c r="AN70" s="17">
        <v>0.173257285029502</v>
      </c>
      <c r="AO70" s="17"/>
      <c r="AP70" s="17">
        <v>0.38864760609764498</v>
      </c>
      <c r="AQ70" s="17">
        <v>0.38267985078622602</v>
      </c>
      <c r="AR70" s="17">
        <v>0.254163219674376</v>
      </c>
    </row>
    <row r="71" spans="2:44" x14ac:dyDescent="0.5">
      <c r="B71" t="s">
        <v>84</v>
      </c>
      <c r="C71" s="17">
        <v>0.29456107820397298</v>
      </c>
      <c r="D71" s="17">
        <v>0.27347938745553002</v>
      </c>
      <c r="E71" s="17">
        <v>0.31632003057091701</v>
      </c>
      <c r="F71" s="17"/>
      <c r="G71" s="17">
        <v>0.31580529644519001</v>
      </c>
      <c r="H71" s="17">
        <v>0.26511857298900499</v>
      </c>
      <c r="I71" s="17">
        <v>0.28523178059509602</v>
      </c>
      <c r="J71" s="17">
        <v>0.27495401245222301</v>
      </c>
      <c r="K71" s="17">
        <v>0.32929008157749201</v>
      </c>
      <c r="L71" s="17">
        <v>0.30453793824862901</v>
      </c>
      <c r="M71" s="17"/>
      <c r="N71" s="17">
        <v>0.27357505920488601</v>
      </c>
      <c r="O71" s="17">
        <v>0.27435772987753698</v>
      </c>
      <c r="P71" s="17">
        <v>0.310285395681619</v>
      </c>
      <c r="Q71" s="17">
        <v>0.32730602937585501</v>
      </c>
      <c r="R71" s="17"/>
      <c r="S71" s="17">
        <v>0.28128432424511801</v>
      </c>
      <c r="T71" s="17">
        <v>0.32988814812142198</v>
      </c>
      <c r="U71" s="17">
        <v>0.316231180549436</v>
      </c>
      <c r="V71" s="17">
        <v>0.29757601945413198</v>
      </c>
      <c r="W71" s="17">
        <v>0.333676407509512</v>
      </c>
      <c r="X71" s="17">
        <v>0.28184798153353402</v>
      </c>
      <c r="Y71" s="17">
        <v>0.31107362055325899</v>
      </c>
      <c r="Z71" s="17">
        <v>0.22624496353305101</v>
      </c>
      <c r="AA71" s="17">
        <v>0.218659200155114</v>
      </c>
      <c r="AB71" s="17">
        <v>0.29626784288007302</v>
      </c>
      <c r="AC71" s="17">
        <v>0.33950013207032598</v>
      </c>
      <c r="AD71" s="17">
        <v>0.32805586291363797</v>
      </c>
      <c r="AE71" s="17"/>
      <c r="AF71" s="17">
        <v>0.27812568162322499</v>
      </c>
      <c r="AG71" s="17">
        <v>0.27927365531486098</v>
      </c>
      <c r="AH71" s="17">
        <v>0.32745934212113298</v>
      </c>
      <c r="AI71" s="17"/>
      <c r="AJ71" s="17">
        <v>0.31813247313381299</v>
      </c>
      <c r="AK71" s="17">
        <v>0.25799873445940102</v>
      </c>
      <c r="AL71" s="17">
        <v>0.32251409798247499</v>
      </c>
      <c r="AM71" s="17">
        <v>0.25359779354308598</v>
      </c>
      <c r="AN71" s="17">
        <v>0.313369839859791</v>
      </c>
      <c r="AO71" s="17"/>
      <c r="AP71" s="17">
        <v>0.32119923306932702</v>
      </c>
      <c r="AQ71" s="17">
        <v>0.28914144675643699</v>
      </c>
      <c r="AR71" s="17">
        <v>0.331000279901078</v>
      </c>
    </row>
    <row r="72" spans="2:44" x14ac:dyDescent="0.5">
      <c r="B72" t="s">
        <v>85</v>
      </c>
      <c r="C72" s="17">
        <v>0.199409039158851</v>
      </c>
      <c r="D72" s="17">
        <v>0.18322690154139501</v>
      </c>
      <c r="E72" s="17">
        <v>0.21396944447435801</v>
      </c>
      <c r="F72" s="17"/>
      <c r="G72" s="17">
        <v>0.172683720048564</v>
      </c>
      <c r="H72" s="17">
        <v>0.18060516703756099</v>
      </c>
      <c r="I72" s="17">
        <v>0.23299756825342399</v>
      </c>
      <c r="J72" s="17">
        <v>0.21236860846612199</v>
      </c>
      <c r="K72" s="17">
        <v>0.19105603411070601</v>
      </c>
      <c r="L72" s="17">
        <v>0.20009597393207601</v>
      </c>
      <c r="M72" s="17"/>
      <c r="N72" s="17">
        <v>0.186131114970913</v>
      </c>
      <c r="O72" s="17">
        <v>0.240076628499515</v>
      </c>
      <c r="P72" s="17">
        <v>0.18416292202000001</v>
      </c>
      <c r="Q72" s="17">
        <v>0.18474932294985599</v>
      </c>
      <c r="R72" s="17"/>
      <c r="S72" s="17">
        <v>0.20524055201459601</v>
      </c>
      <c r="T72" s="17">
        <v>0.21458858128335101</v>
      </c>
      <c r="U72" s="17">
        <v>0.25596557617777999</v>
      </c>
      <c r="V72" s="17">
        <v>0.23678067967920199</v>
      </c>
      <c r="W72" s="17">
        <v>0.207926372109041</v>
      </c>
      <c r="X72" s="17">
        <v>0.20232090651911699</v>
      </c>
      <c r="Y72" s="17">
        <v>0.128216601773568</v>
      </c>
      <c r="Z72" s="17">
        <v>0.177432772362175</v>
      </c>
      <c r="AA72" s="17">
        <v>0.169225339100496</v>
      </c>
      <c r="AB72" s="17">
        <v>0.19354534887774699</v>
      </c>
      <c r="AC72" s="17">
        <v>0.162460020054081</v>
      </c>
      <c r="AD72" s="17">
        <v>0.224179360992452</v>
      </c>
      <c r="AE72" s="17"/>
      <c r="AF72" s="17">
        <v>0.203994144942375</v>
      </c>
      <c r="AG72" s="17">
        <v>0.197951315007208</v>
      </c>
      <c r="AH72" s="17">
        <v>0.19680759099564099</v>
      </c>
      <c r="AI72" s="17"/>
      <c r="AJ72" s="17">
        <v>0.20796565347278401</v>
      </c>
      <c r="AK72" s="17">
        <v>0.16273024476874601</v>
      </c>
      <c r="AL72" s="17">
        <v>0.217783659703736</v>
      </c>
      <c r="AM72" s="17">
        <v>0.169211704372912</v>
      </c>
      <c r="AN72" s="17">
        <v>0.218493268970048</v>
      </c>
      <c r="AO72" s="17"/>
      <c r="AP72" s="17">
        <v>0.15349797311144101</v>
      </c>
      <c r="AQ72" s="17">
        <v>0.14436757825267699</v>
      </c>
      <c r="AR72" s="17">
        <v>0.31197363745416901</v>
      </c>
    </row>
    <row r="73" spans="2:44" x14ac:dyDescent="0.5">
      <c r="B73" t="s">
        <v>86</v>
      </c>
      <c r="C73" s="17">
        <v>0.12213980542616</v>
      </c>
      <c r="D73" s="17">
        <v>0.120408047536099</v>
      </c>
      <c r="E73" s="17">
        <v>0.122423219684476</v>
      </c>
      <c r="F73" s="17"/>
      <c r="G73" s="17">
        <v>6.5820682622080698E-2</v>
      </c>
      <c r="H73" s="17">
        <v>7.71736237414479E-2</v>
      </c>
      <c r="I73" s="17">
        <v>0.14082552297397399</v>
      </c>
      <c r="J73" s="17">
        <v>0.16331831114600101</v>
      </c>
      <c r="K73" s="17">
        <v>0.1459506403237</v>
      </c>
      <c r="L73" s="17">
        <v>0.131230448308324</v>
      </c>
      <c r="M73" s="17"/>
      <c r="N73" s="17">
        <v>0.108601878824499</v>
      </c>
      <c r="O73" s="17">
        <v>0.113020013690663</v>
      </c>
      <c r="P73" s="17">
        <v>0.13052035151564301</v>
      </c>
      <c r="Q73" s="17">
        <v>0.138281164617374</v>
      </c>
      <c r="R73" s="17"/>
      <c r="S73" s="17">
        <v>7.7606599995234699E-2</v>
      </c>
      <c r="T73" s="17">
        <v>0.124900580813917</v>
      </c>
      <c r="U73" s="17">
        <v>9.49972440641879E-2</v>
      </c>
      <c r="V73" s="17">
        <v>0.15718104994047299</v>
      </c>
      <c r="W73" s="17">
        <v>0.14193679116957</v>
      </c>
      <c r="X73" s="17">
        <v>0.107427383359305</v>
      </c>
      <c r="Y73" s="17">
        <v>0.16246848166384001</v>
      </c>
      <c r="Z73" s="17">
        <v>0.142955079075683</v>
      </c>
      <c r="AA73" s="17">
        <v>0.103802047087934</v>
      </c>
      <c r="AB73" s="17">
        <v>0.128709842105376</v>
      </c>
      <c r="AC73" s="17">
        <v>0.12914013077102601</v>
      </c>
      <c r="AD73" s="17">
        <v>0.18432495052102599</v>
      </c>
      <c r="AE73" s="17"/>
      <c r="AF73" s="17">
        <v>0.166810742965352</v>
      </c>
      <c r="AG73" s="17">
        <v>9.0510725486822305E-2</v>
      </c>
      <c r="AH73" s="17">
        <v>0.13164006963180799</v>
      </c>
      <c r="AI73" s="17"/>
      <c r="AJ73" s="17">
        <v>0.123240906643987</v>
      </c>
      <c r="AK73" s="17">
        <v>7.0013712229663905E-2</v>
      </c>
      <c r="AL73" s="17">
        <v>9.0261819809427102E-2</v>
      </c>
      <c r="AM73" s="17">
        <v>0.21017001547644301</v>
      </c>
      <c r="AN73" s="17">
        <v>0.16594594413459801</v>
      </c>
      <c r="AO73" s="17"/>
      <c r="AP73" s="17">
        <v>4.10102778218841E-2</v>
      </c>
      <c r="AQ73" s="17">
        <v>5.5376498897322997E-2</v>
      </c>
      <c r="AR73" s="17">
        <v>5.1536813150579203E-2</v>
      </c>
    </row>
    <row r="74" spans="2:44" x14ac:dyDescent="0.5">
      <c r="B74" t="s">
        <v>87</v>
      </c>
      <c r="C74" s="17">
        <v>4.2046686652863402E-2</v>
      </c>
      <c r="D74" s="17">
        <v>2.4941073583380501E-2</v>
      </c>
      <c r="E74" s="17">
        <v>5.8928715226382697E-2</v>
      </c>
      <c r="F74" s="17"/>
      <c r="G74" s="17">
        <v>6.5262855847347201E-2</v>
      </c>
      <c r="H74" s="17">
        <v>5.5634654881393603E-2</v>
      </c>
      <c r="I74" s="17">
        <v>2.3042782379514001E-2</v>
      </c>
      <c r="J74" s="17">
        <v>4.1430487353577197E-2</v>
      </c>
      <c r="K74" s="17">
        <v>4.2014698731000701E-2</v>
      </c>
      <c r="L74" s="17">
        <v>3.1591750076802497E-2</v>
      </c>
      <c r="M74" s="17"/>
      <c r="N74" s="17">
        <v>4.4764489691902602E-2</v>
      </c>
      <c r="O74" s="17">
        <v>3.9987844478689298E-2</v>
      </c>
      <c r="P74" s="17">
        <v>3.2517242388256498E-2</v>
      </c>
      <c r="Q74" s="17">
        <v>5.0048882917314901E-2</v>
      </c>
      <c r="R74" s="17"/>
      <c r="S74" s="17">
        <v>2.9728529147828898E-2</v>
      </c>
      <c r="T74" s="17">
        <v>3.9157659402055199E-2</v>
      </c>
      <c r="U74" s="17">
        <v>1.8906611534725799E-2</v>
      </c>
      <c r="V74" s="17">
        <v>5.0018568820437502E-2</v>
      </c>
      <c r="W74" s="17">
        <v>3.3636303332016997E-2</v>
      </c>
      <c r="X74" s="17">
        <v>5.1149198338970303E-2</v>
      </c>
      <c r="Y74" s="17">
        <v>5.8994034828408398E-2</v>
      </c>
      <c r="Z74" s="17">
        <v>5.3397364663494297E-2</v>
      </c>
      <c r="AA74" s="17">
        <v>5.2317021651905098E-2</v>
      </c>
      <c r="AB74" s="17">
        <v>2.6671089280761898E-2</v>
      </c>
      <c r="AC74" s="17">
        <v>6.3560130655974101E-2</v>
      </c>
      <c r="AD74" s="17">
        <v>5.4540534800603897E-2</v>
      </c>
      <c r="AE74" s="17"/>
      <c r="AF74" s="17">
        <v>2.6781816737515701E-2</v>
      </c>
      <c r="AG74" s="17">
        <v>3.3285373968762202E-2</v>
      </c>
      <c r="AH74" s="17">
        <v>7.6134833941900001E-2</v>
      </c>
      <c r="AI74" s="17"/>
      <c r="AJ74" s="17">
        <v>1.5086297572176799E-2</v>
      </c>
      <c r="AK74" s="17">
        <v>2.1497293376593701E-2</v>
      </c>
      <c r="AL74" s="17">
        <v>2.7810718526360498E-2</v>
      </c>
      <c r="AM74" s="17">
        <v>2.46365555144934E-2</v>
      </c>
      <c r="AN74" s="17">
        <v>0.10319717348408</v>
      </c>
      <c r="AO74" s="17"/>
      <c r="AP74" s="17">
        <v>1.78105258650447E-2</v>
      </c>
      <c r="AQ74" s="17">
        <v>2.3872977286253701E-2</v>
      </c>
      <c r="AR74" s="17">
        <v>2.17506558838759E-2</v>
      </c>
    </row>
    <row r="75" spans="2:44" x14ac:dyDescent="0.5">
      <c r="B75" t="s">
        <v>88</v>
      </c>
      <c r="C75" s="17">
        <v>0.34184339055815199</v>
      </c>
      <c r="D75" s="17">
        <v>0.39794458988359499</v>
      </c>
      <c r="E75" s="17">
        <v>0.28835859004386699</v>
      </c>
      <c r="F75" s="17"/>
      <c r="G75" s="17">
        <v>0.38042744503681902</v>
      </c>
      <c r="H75" s="17">
        <v>0.42146798135059199</v>
      </c>
      <c r="I75" s="17">
        <v>0.31790234579799098</v>
      </c>
      <c r="J75" s="17">
        <v>0.307928580582078</v>
      </c>
      <c r="K75" s="17">
        <v>0.29168854525710203</v>
      </c>
      <c r="L75" s="17">
        <v>0.33254388943416902</v>
      </c>
      <c r="M75" s="17"/>
      <c r="N75" s="17">
        <v>0.38692745730779898</v>
      </c>
      <c r="O75" s="17">
        <v>0.33255778345359599</v>
      </c>
      <c r="P75" s="17">
        <v>0.342514088394482</v>
      </c>
      <c r="Q75" s="17">
        <v>0.29961460013960001</v>
      </c>
      <c r="R75" s="17"/>
      <c r="S75" s="17">
        <v>0.406139994597222</v>
      </c>
      <c r="T75" s="17">
        <v>0.29146503037925398</v>
      </c>
      <c r="U75" s="17">
        <v>0.31389938767386999</v>
      </c>
      <c r="V75" s="17">
        <v>0.25844368210575602</v>
      </c>
      <c r="W75" s="17">
        <v>0.28282412587986</v>
      </c>
      <c r="X75" s="17">
        <v>0.357254530249073</v>
      </c>
      <c r="Y75" s="17">
        <v>0.33924726118092502</v>
      </c>
      <c r="Z75" s="17">
        <v>0.39996982036559697</v>
      </c>
      <c r="AA75" s="17">
        <v>0.455996392004551</v>
      </c>
      <c r="AB75" s="17">
        <v>0.35480587685604198</v>
      </c>
      <c r="AC75" s="17">
        <v>0.30533958644859199</v>
      </c>
      <c r="AD75" s="17">
        <v>0.20889929077228001</v>
      </c>
      <c r="AE75" s="17"/>
      <c r="AF75" s="17">
        <v>0.32428761373153198</v>
      </c>
      <c r="AG75" s="17">
        <v>0.39897893022234698</v>
      </c>
      <c r="AH75" s="17">
        <v>0.26795816330951799</v>
      </c>
      <c r="AI75" s="17"/>
      <c r="AJ75" s="17">
        <v>0.33557466917723999</v>
      </c>
      <c r="AK75" s="17">
        <v>0.48776001516559497</v>
      </c>
      <c r="AL75" s="17">
        <v>0.34162970397800102</v>
      </c>
      <c r="AM75" s="17">
        <v>0.34238393109306497</v>
      </c>
      <c r="AN75" s="17">
        <v>0.19899377355148301</v>
      </c>
      <c r="AO75" s="17"/>
      <c r="AP75" s="17">
        <v>0.46648199013230202</v>
      </c>
      <c r="AQ75" s="17">
        <v>0.48724149880730899</v>
      </c>
      <c r="AR75" s="17">
        <v>0.28373861361029801</v>
      </c>
    </row>
    <row r="76" spans="2:44" x14ac:dyDescent="0.5">
      <c r="B76" t="s">
        <v>89</v>
      </c>
      <c r="C76" s="17">
        <v>0.32154884458501098</v>
      </c>
      <c r="D76" s="17">
        <v>0.303634949077494</v>
      </c>
      <c r="E76" s="17">
        <v>0.33639266415883401</v>
      </c>
      <c r="F76" s="17"/>
      <c r="G76" s="17">
        <v>0.23850440267064399</v>
      </c>
      <c r="H76" s="17">
        <v>0.257778790779009</v>
      </c>
      <c r="I76" s="17">
        <v>0.37382309122739898</v>
      </c>
      <c r="J76" s="17">
        <v>0.37568691961212197</v>
      </c>
      <c r="K76" s="17">
        <v>0.33700667443440502</v>
      </c>
      <c r="L76" s="17">
        <v>0.33132642224039899</v>
      </c>
      <c r="M76" s="17"/>
      <c r="N76" s="17">
        <v>0.29473299379541301</v>
      </c>
      <c r="O76" s="17">
        <v>0.353096642190178</v>
      </c>
      <c r="P76" s="17">
        <v>0.31468327353564202</v>
      </c>
      <c r="Q76" s="17">
        <v>0.32303048756722902</v>
      </c>
      <c r="R76" s="17"/>
      <c r="S76" s="17">
        <v>0.28284715200983002</v>
      </c>
      <c r="T76" s="17">
        <v>0.33948916209726798</v>
      </c>
      <c r="U76" s="17">
        <v>0.35096282024196801</v>
      </c>
      <c r="V76" s="17">
        <v>0.39396172961967502</v>
      </c>
      <c r="W76" s="17">
        <v>0.349863163278611</v>
      </c>
      <c r="X76" s="17">
        <v>0.30974828987842301</v>
      </c>
      <c r="Y76" s="17">
        <v>0.29068508343740801</v>
      </c>
      <c r="Z76" s="17">
        <v>0.32038785143785797</v>
      </c>
      <c r="AA76" s="17">
        <v>0.27302738618842998</v>
      </c>
      <c r="AB76" s="17">
        <v>0.322255190983123</v>
      </c>
      <c r="AC76" s="17">
        <v>0.29160015082510699</v>
      </c>
      <c r="AD76" s="17">
        <v>0.40850431151347799</v>
      </c>
      <c r="AE76" s="17"/>
      <c r="AF76" s="17">
        <v>0.37080488790772598</v>
      </c>
      <c r="AG76" s="17">
        <v>0.28846204049403001</v>
      </c>
      <c r="AH76" s="17">
        <v>0.32844766062744901</v>
      </c>
      <c r="AI76" s="17"/>
      <c r="AJ76" s="17">
        <v>0.33120656011677002</v>
      </c>
      <c r="AK76" s="17">
        <v>0.23274395699841</v>
      </c>
      <c r="AL76" s="17">
        <v>0.30804547951316302</v>
      </c>
      <c r="AM76" s="17">
        <v>0.37938171984935498</v>
      </c>
      <c r="AN76" s="17">
        <v>0.38443921310464602</v>
      </c>
      <c r="AO76" s="17"/>
      <c r="AP76" s="17">
        <v>0.19450825093332499</v>
      </c>
      <c r="AQ76" s="17">
        <v>0.19974407715</v>
      </c>
      <c r="AR76" s="17">
        <v>0.36351045060474801</v>
      </c>
    </row>
    <row r="77" spans="2:44" x14ac:dyDescent="0.5">
      <c r="B77" t="s">
        <v>90</v>
      </c>
      <c r="C77" s="17">
        <v>2.0294545973140302E-2</v>
      </c>
      <c r="D77" s="17">
        <v>9.4309640806101394E-2</v>
      </c>
      <c r="E77" s="17">
        <v>-4.8034074114966699E-2</v>
      </c>
      <c r="F77" s="17"/>
      <c r="G77" s="17">
        <v>0.14192304236617401</v>
      </c>
      <c r="H77" s="17">
        <v>0.16368919057158299</v>
      </c>
      <c r="I77" s="17">
        <v>-5.5920745429408197E-2</v>
      </c>
      <c r="J77" s="17">
        <v>-6.7758339030044801E-2</v>
      </c>
      <c r="K77" s="17">
        <v>-4.53181291773034E-2</v>
      </c>
      <c r="L77" s="17">
        <v>1.2174671937695801E-3</v>
      </c>
      <c r="M77" s="17"/>
      <c r="N77" s="17">
        <v>9.2194463512385999E-2</v>
      </c>
      <c r="O77" s="17">
        <v>-2.0538858736581601E-2</v>
      </c>
      <c r="P77" s="17">
        <v>2.7830814858840099E-2</v>
      </c>
      <c r="Q77" s="17">
        <v>-2.3415887427629001E-2</v>
      </c>
      <c r="R77" s="17"/>
      <c r="S77" s="17">
        <v>0.123292842587392</v>
      </c>
      <c r="T77" s="17">
        <v>-4.8024131718014E-2</v>
      </c>
      <c r="U77" s="17">
        <v>-3.7063432568098402E-2</v>
      </c>
      <c r="V77" s="17">
        <v>-0.13551804751391899</v>
      </c>
      <c r="W77" s="17">
        <v>-6.7039037398750903E-2</v>
      </c>
      <c r="X77" s="17">
        <v>4.7506240370650397E-2</v>
      </c>
      <c r="Y77" s="17">
        <v>4.85621777435171E-2</v>
      </c>
      <c r="Z77" s="17">
        <v>7.9581968927739194E-2</v>
      </c>
      <c r="AA77" s="17">
        <v>0.18296900581612099</v>
      </c>
      <c r="AB77" s="17">
        <v>3.2550685872919399E-2</v>
      </c>
      <c r="AC77" s="17">
        <v>1.37394356234852E-2</v>
      </c>
      <c r="AD77" s="17">
        <v>-0.19960502074119801</v>
      </c>
      <c r="AE77" s="17"/>
      <c r="AF77" s="17">
        <v>-4.6517274176194098E-2</v>
      </c>
      <c r="AG77" s="17">
        <v>0.110516889728316</v>
      </c>
      <c r="AH77" s="17">
        <v>-6.0489497317930602E-2</v>
      </c>
      <c r="AI77" s="17"/>
      <c r="AJ77" s="17">
        <v>4.3681090604703599E-3</v>
      </c>
      <c r="AK77" s="17">
        <v>0.25501605816718498</v>
      </c>
      <c r="AL77" s="17">
        <v>3.3584224464838303E-2</v>
      </c>
      <c r="AM77" s="17">
        <v>-3.6997788756290201E-2</v>
      </c>
      <c r="AN77" s="17">
        <v>-0.18544543955316301</v>
      </c>
      <c r="AO77" s="17"/>
      <c r="AP77" s="17">
        <v>0.27197373919897699</v>
      </c>
      <c r="AQ77" s="17">
        <v>0.28749742165730902</v>
      </c>
      <c r="AR77" s="17">
        <v>-7.9771836994450604E-2</v>
      </c>
    </row>
    <row r="78" spans="2:44" x14ac:dyDescent="0.5">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row>
    <row r="79" spans="2:44" x14ac:dyDescent="0.5">
      <c r="B79" s="6" t="s">
        <v>98</v>
      </c>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row>
    <row r="80" spans="2:44" x14ac:dyDescent="0.5">
      <c r="B80" s="24" t="s">
        <v>75</v>
      </c>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row>
    <row r="81" spans="2:44" x14ac:dyDescent="0.5">
      <c r="B81" t="s">
        <v>96</v>
      </c>
      <c r="C81" s="17">
        <v>0.59538097577219196</v>
      </c>
      <c r="D81" s="17">
        <v>0.634544981065572</v>
      </c>
      <c r="E81" s="17">
        <v>0.55755533647996403</v>
      </c>
      <c r="F81" s="17"/>
      <c r="G81" s="17">
        <v>0.60580584110704505</v>
      </c>
      <c r="H81" s="17">
        <v>0.59848119930281096</v>
      </c>
      <c r="I81" s="17">
        <v>0.54707786807594105</v>
      </c>
      <c r="J81" s="17">
        <v>0.557397200558439</v>
      </c>
      <c r="K81" s="17">
        <v>0.63048146051246901</v>
      </c>
      <c r="L81" s="17">
        <v>0.63273356487150501</v>
      </c>
      <c r="M81" s="17"/>
      <c r="N81" s="17">
        <v>0.66739979655692205</v>
      </c>
      <c r="O81" s="17">
        <v>0.61132475099511496</v>
      </c>
      <c r="P81" s="17">
        <v>0.51658709888171805</v>
      </c>
      <c r="Q81" s="17">
        <v>0.56637733409222002</v>
      </c>
      <c r="R81" s="17"/>
      <c r="S81" s="17">
        <v>0.60035738182768705</v>
      </c>
      <c r="T81" s="17">
        <v>0.59307908009045096</v>
      </c>
      <c r="U81" s="17">
        <v>0.57654677163061796</v>
      </c>
      <c r="V81" s="17">
        <v>0.57825967168897696</v>
      </c>
      <c r="W81" s="17">
        <v>0.55274321971386697</v>
      </c>
      <c r="X81" s="17">
        <v>0.59553836519790104</v>
      </c>
      <c r="Y81" s="17">
        <v>0.62205469596344298</v>
      </c>
      <c r="Z81" s="17">
        <v>0.62827026483347304</v>
      </c>
      <c r="AA81" s="17">
        <v>0.62291968861755898</v>
      </c>
      <c r="AB81" s="17">
        <v>0.62765190426865003</v>
      </c>
      <c r="AC81" s="17">
        <v>0.55138523883768797</v>
      </c>
      <c r="AD81" s="17">
        <v>0.54369244039208398</v>
      </c>
      <c r="AE81" s="17"/>
      <c r="AF81" s="17">
        <v>0.56756676077670498</v>
      </c>
      <c r="AG81" s="17">
        <v>0.64797871766470705</v>
      </c>
      <c r="AH81" s="17">
        <v>0.53739423565840705</v>
      </c>
      <c r="AI81" s="17"/>
      <c r="AJ81" s="17">
        <v>0.62066262007592199</v>
      </c>
      <c r="AK81" s="17">
        <v>0.61077143765110198</v>
      </c>
      <c r="AL81" s="17">
        <v>0.71890195522836697</v>
      </c>
      <c r="AM81" s="17">
        <v>0.51301796975909297</v>
      </c>
      <c r="AN81" s="17">
        <v>0.47237309353386697</v>
      </c>
      <c r="AO81" s="17"/>
      <c r="AP81" s="17">
        <v>0.63411969337167395</v>
      </c>
      <c r="AQ81" s="17">
        <v>0.61833986164219701</v>
      </c>
      <c r="AR81" s="17">
        <v>0.61459038726760595</v>
      </c>
    </row>
    <row r="82" spans="2:44" x14ac:dyDescent="0.5">
      <c r="B82" t="s">
        <v>97</v>
      </c>
      <c r="C82" s="17">
        <v>0.31358171299586302</v>
      </c>
      <c r="D82" s="17">
        <v>0.30801000220407299</v>
      </c>
      <c r="E82" s="17">
        <v>0.31915963490294702</v>
      </c>
      <c r="F82" s="17"/>
      <c r="G82" s="17">
        <v>0.303777377077669</v>
      </c>
      <c r="H82" s="17">
        <v>0.318339720917236</v>
      </c>
      <c r="I82" s="17">
        <v>0.33518469506725201</v>
      </c>
      <c r="J82" s="17">
        <v>0.34265081490139798</v>
      </c>
      <c r="K82" s="17">
        <v>0.28010926492078297</v>
      </c>
      <c r="L82" s="17">
        <v>0.29742931673287099</v>
      </c>
      <c r="M82" s="17"/>
      <c r="N82" s="17">
        <v>0.28150699586039601</v>
      </c>
      <c r="O82" s="17">
        <v>0.31519339070915797</v>
      </c>
      <c r="P82" s="17">
        <v>0.35946723120588397</v>
      </c>
      <c r="Q82" s="17">
        <v>0.309285938570182</v>
      </c>
      <c r="R82" s="17"/>
      <c r="S82" s="17">
        <v>0.29845676912582703</v>
      </c>
      <c r="T82" s="17">
        <v>0.31533608585865502</v>
      </c>
      <c r="U82" s="17">
        <v>0.31686546347202599</v>
      </c>
      <c r="V82" s="17">
        <v>0.30395607350206399</v>
      </c>
      <c r="W82" s="17">
        <v>0.38004599134352501</v>
      </c>
      <c r="X82" s="17">
        <v>0.309299267450242</v>
      </c>
      <c r="Y82" s="17">
        <v>0.25464828606534101</v>
      </c>
      <c r="Z82" s="17">
        <v>0.31205136041415599</v>
      </c>
      <c r="AA82" s="17">
        <v>0.31704077323157298</v>
      </c>
      <c r="AB82" s="17">
        <v>0.29587190950465497</v>
      </c>
      <c r="AC82" s="17">
        <v>0.355957988831961</v>
      </c>
      <c r="AD82" s="17">
        <v>0.38363448485226298</v>
      </c>
      <c r="AE82" s="17"/>
      <c r="AF82" s="17">
        <v>0.34751101024985598</v>
      </c>
      <c r="AG82" s="17">
        <v>0.29240650535568902</v>
      </c>
      <c r="AH82" s="17">
        <v>0.30310161168976202</v>
      </c>
      <c r="AI82" s="17"/>
      <c r="AJ82" s="17">
        <v>0.319686399304422</v>
      </c>
      <c r="AK82" s="17">
        <v>0.32160589911116599</v>
      </c>
      <c r="AL82" s="17">
        <v>0.23868899729680601</v>
      </c>
      <c r="AM82" s="17">
        <v>0.40805591597956897</v>
      </c>
      <c r="AN82" s="17">
        <v>0.30201488466441101</v>
      </c>
      <c r="AO82" s="17"/>
      <c r="AP82" s="17">
        <v>0.32564183435640098</v>
      </c>
      <c r="AQ82" s="17">
        <v>0.31725130349138497</v>
      </c>
      <c r="AR82" s="17">
        <v>0.29912767798171103</v>
      </c>
    </row>
    <row r="83" spans="2:44" x14ac:dyDescent="0.5">
      <c r="B83" t="s">
        <v>87</v>
      </c>
      <c r="C83" s="17">
        <v>9.1037311231945403E-2</v>
      </c>
      <c r="D83" s="17">
        <v>5.7445016730354903E-2</v>
      </c>
      <c r="E83" s="17">
        <v>0.123285028617089</v>
      </c>
      <c r="F83" s="17"/>
      <c r="G83" s="17">
        <v>9.0416781815284994E-2</v>
      </c>
      <c r="H83" s="17">
        <v>8.3179079779952994E-2</v>
      </c>
      <c r="I83" s="17">
        <v>0.117737436856807</v>
      </c>
      <c r="J83" s="17">
        <v>9.9951984540162103E-2</v>
      </c>
      <c r="K83" s="17">
        <v>8.9409274566747202E-2</v>
      </c>
      <c r="L83" s="17">
        <v>6.9837118395624398E-2</v>
      </c>
      <c r="M83" s="17"/>
      <c r="N83" s="17">
        <v>5.1093207582681897E-2</v>
      </c>
      <c r="O83" s="17">
        <v>7.3481858295727398E-2</v>
      </c>
      <c r="P83" s="17">
        <v>0.123945669912398</v>
      </c>
      <c r="Q83" s="17">
        <v>0.124336727337598</v>
      </c>
      <c r="R83" s="17"/>
      <c r="S83" s="17">
        <v>0.101185849046486</v>
      </c>
      <c r="T83" s="17">
        <v>9.1584834050894404E-2</v>
      </c>
      <c r="U83" s="17">
        <v>0.106587764897356</v>
      </c>
      <c r="V83" s="17">
        <v>0.117784254808959</v>
      </c>
      <c r="W83" s="17">
        <v>6.7210788942608096E-2</v>
      </c>
      <c r="X83" s="17">
        <v>9.5162367351857194E-2</v>
      </c>
      <c r="Y83" s="17">
        <v>0.12329701797121601</v>
      </c>
      <c r="Z83" s="17">
        <v>5.96783747523707E-2</v>
      </c>
      <c r="AA83" s="17">
        <v>6.0039538150868203E-2</v>
      </c>
      <c r="AB83" s="17">
        <v>7.6476186226695705E-2</v>
      </c>
      <c r="AC83" s="17">
        <v>9.2656772330350703E-2</v>
      </c>
      <c r="AD83" s="17">
        <v>7.2673074755653405E-2</v>
      </c>
      <c r="AE83" s="17"/>
      <c r="AF83" s="17">
        <v>8.4922228973438901E-2</v>
      </c>
      <c r="AG83" s="17">
        <v>5.9614776979603497E-2</v>
      </c>
      <c r="AH83" s="17">
        <v>0.15950415265183099</v>
      </c>
      <c r="AI83" s="17"/>
      <c r="AJ83" s="17">
        <v>5.96509806196555E-2</v>
      </c>
      <c r="AK83" s="17">
        <v>6.7622663237732403E-2</v>
      </c>
      <c r="AL83" s="17">
        <v>4.2409047474826801E-2</v>
      </c>
      <c r="AM83" s="17">
        <v>7.8926114261338498E-2</v>
      </c>
      <c r="AN83" s="17">
        <v>0.22561202180172199</v>
      </c>
      <c r="AO83" s="17"/>
      <c r="AP83" s="17">
        <v>4.0238472271925597E-2</v>
      </c>
      <c r="AQ83" s="17">
        <v>6.4408834866417894E-2</v>
      </c>
      <c r="AR83" s="17">
        <v>8.6281934750683104E-2</v>
      </c>
    </row>
    <row r="84" spans="2:44" x14ac:dyDescent="0.5">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row>
    <row r="85" spans="2:44" x14ac:dyDescent="0.5">
      <c r="B85" s="6" t="s">
        <v>110</v>
      </c>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row>
    <row r="86" spans="2:44" x14ac:dyDescent="0.5">
      <c r="B86" s="24" t="s">
        <v>75</v>
      </c>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row>
    <row r="87" spans="2:44" x14ac:dyDescent="0.5">
      <c r="B87" t="s">
        <v>105</v>
      </c>
      <c r="C87" s="17">
        <v>0.181049778241443</v>
      </c>
      <c r="D87" s="17">
        <v>0.253331876432692</v>
      </c>
      <c r="E87" s="17">
        <v>0.110181817694601</v>
      </c>
      <c r="F87" s="17"/>
      <c r="G87" s="17">
        <v>0.25521104786689902</v>
      </c>
      <c r="H87" s="17">
        <v>0.23274958340778901</v>
      </c>
      <c r="I87" s="17">
        <v>0.19402702269771799</v>
      </c>
      <c r="J87" s="17">
        <v>0.15144071157033601</v>
      </c>
      <c r="K87" s="17">
        <v>0.12589978824520201</v>
      </c>
      <c r="L87" s="17">
        <v>0.14041841936732699</v>
      </c>
      <c r="M87" s="17"/>
      <c r="N87" s="17">
        <v>0.28364597364543997</v>
      </c>
      <c r="O87" s="17">
        <v>0.18210277796966501</v>
      </c>
      <c r="P87" s="17">
        <v>0.128542146027393</v>
      </c>
      <c r="Q87" s="17">
        <v>0.117318517536082</v>
      </c>
      <c r="R87" s="17"/>
      <c r="S87" s="17">
        <v>0.26400546277718601</v>
      </c>
      <c r="T87" s="17">
        <v>0.15259813878887701</v>
      </c>
      <c r="U87" s="17">
        <v>0.134697540719519</v>
      </c>
      <c r="V87" s="17">
        <v>0.20460629899459801</v>
      </c>
      <c r="W87" s="17">
        <v>0.181241701940317</v>
      </c>
      <c r="X87" s="17">
        <v>0.18740266368583899</v>
      </c>
      <c r="Y87" s="17">
        <v>0.142426616777757</v>
      </c>
      <c r="Z87" s="17">
        <v>0.138830451780873</v>
      </c>
      <c r="AA87" s="17">
        <v>0.19499592257169901</v>
      </c>
      <c r="AB87" s="17">
        <v>0.14290472092797399</v>
      </c>
      <c r="AC87" s="17">
        <v>0.14580028473922799</v>
      </c>
      <c r="AD87" s="17">
        <v>0.23186898439113501</v>
      </c>
      <c r="AE87" s="17"/>
      <c r="AF87" s="17">
        <v>0.164610820696172</v>
      </c>
      <c r="AG87" s="17">
        <v>0.18990071501217601</v>
      </c>
      <c r="AH87" s="17">
        <v>0.16966136974976101</v>
      </c>
      <c r="AI87" s="17"/>
      <c r="AJ87" s="17">
        <v>0.19648079820606401</v>
      </c>
      <c r="AK87" s="17">
        <v>0.212728225263357</v>
      </c>
      <c r="AL87" s="17">
        <v>0.191465234236118</v>
      </c>
      <c r="AM87" s="17">
        <v>0.126772895687392</v>
      </c>
      <c r="AN87" s="17">
        <v>0.121218849825067</v>
      </c>
      <c r="AO87" s="17"/>
      <c r="AP87" s="17">
        <v>0.203952000248317</v>
      </c>
      <c r="AQ87" s="17">
        <v>0.203340570467582</v>
      </c>
      <c r="AR87" s="17">
        <v>0.16778641058098201</v>
      </c>
    </row>
    <row r="88" spans="2:44" x14ac:dyDescent="0.5">
      <c r="B88" t="s">
        <v>106</v>
      </c>
      <c r="C88" s="17">
        <v>0.58043515392810396</v>
      </c>
      <c r="D88" s="17">
        <v>0.57390235557153402</v>
      </c>
      <c r="E88" s="17">
        <v>0.58611136479696202</v>
      </c>
      <c r="F88" s="17"/>
      <c r="G88" s="17">
        <v>0.51768323911637204</v>
      </c>
      <c r="H88" s="17">
        <v>0.55691483986323298</v>
      </c>
      <c r="I88" s="17">
        <v>0.55603822293705396</v>
      </c>
      <c r="J88" s="17">
        <v>0.58028131110271497</v>
      </c>
      <c r="K88" s="17">
        <v>0.59830616423320604</v>
      </c>
      <c r="L88" s="17">
        <v>0.64935502722872196</v>
      </c>
      <c r="M88" s="17"/>
      <c r="N88" s="17">
        <v>0.564327560261079</v>
      </c>
      <c r="O88" s="17">
        <v>0.63056363913230196</v>
      </c>
      <c r="P88" s="17">
        <v>0.58024235145690795</v>
      </c>
      <c r="Q88" s="17">
        <v>0.54165893989764102</v>
      </c>
      <c r="R88" s="17"/>
      <c r="S88" s="17">
        <v>0.56639555053881396</v>
      </c>
      <c r="T88" s="17">
        <v>0.62353405096520298</v>
      </c>
      <c r="U88" s="17">
        <v>0.60434919399487097</v>
      </c>
      <c r="V88" s="17">
        <v>0.54363836276448296</v>
      </c>
      <c r="W88" s="17">
        <v>0.574462225765907</v>
      </c>
      <c r="X88" s="17">
        <v>0.55734440072027003</v>
      </c>
      <c r="Y88" s="17">
        <v>0.56071483220378104</v>
      </c>
      <c r="Z88" s="17">
        <v>0.66199655317037598</v>
      </c>
      <c r="AA88" s="17">
        <v>0.54499961319863999</v>
      </c>
      <c r="AB88" s="17">
        <v>0.59179636819443904</v>
      </c>
      <c r="AC88" s="17">
        <v>0.59960598810740195</v>
      </c>
      <c r="AD88" s="17">
        <v>0.59758384935867304</v>
      </c>
      <c r="AE88" s="17"/>
      <c r="AF88" s="17">
        <v>0.564660777680565</v>
      </c>
      <c r="AG88" s="17">
        <v>0.63037087774362699</v>
      </c>
      <c r="AH88" s="17">
        <v>0.53069346835102804</v>
      </c>
      <c r="AI88" s="17"/>
      <c r="AJ88" s="17">
        <v>0.60115453771410698</v>
      </c>
      <c r="AK88" s="17">
        <v>0.57730523420597402</v>
      </c>
      <c r="AL88" s="17">
        <v>0.62404917358616296</v>
      </c>
      <c r="AM88" s="17">
        <v>0.60856263096644303</v>
      </c>
      <c r="AN88" s="17">
        <v>0.52593991770914506</v>
      </c>
      <c r="AO88" s="17"/>
      <c r="AP88" s="17">
        <v>0.59982572428950198</v>
      </c>
      <c r="AQ88" s="17">
        <v>0.61381611458407004</v>
      </c>
      <c r="AR88" s="17">
        <v>0.530922510934839</v>
      </c>
    </row>
    <row r="89" spans="2:44" x14ac:dyDescent="0.5">
      <c r="B89" t="s">
        <v>107</v>
      </c>
      <c r="C89" s="17">
        <v>0.208582847439582</v>
      </c>
      <c r="D89" s="17">
        <v>0.151741971747443</v>
      </c>
      <c r="E89" s="17">
        <v>0.26495107512167498</v>
      </c>
      <c r="F89" s="17"/>
      <c r="G89" s="17">
        <v>0.19247486448662099</v>
      </c>
      <c r="H89" s="17">
        <v>0.182491325841451</v>
      </c>
      <c r="I89" s="17">
        <v>0.20121259881642201</v>
      </c>
      <c r="J89" s="17">
        <v>0.23113039931776799</v>
      </c>
      <c r="K89" s="17">
        <v>0.25098401240408202</v>
      </c>
      <c r="L89" s="17">
        <v>0.19951886479877801</v>
      </c>
      <c r="M89" s="17"/>
      <c r="N89" s="17">
        <v>0.13224522322249399</v>
      </c>
      <c r="O89" s="17">
        <v>0.166297433735003</v>
      </c>
      <c r="P89" s="17">
        <v>0.26480481782382698</v>
      </c>
      <c r="Q89" s="17">
        <v>0.28750847682799102</v>
      </c>
      <c r="R89" s="17"/>
      <c r="S89" s="17">
        <v>0.132524436934952</v>
      </c>
      <c r="T89" s="17">
        <v>0.194203608889366</v>
      </c>
      <c r="U89" s="17">
        <v>0.221743485925428</v>
      </c>
      <c r="V89" s="17">
        <v>0.21841335149554</v>
      </c>
      <c r="W89" s="17">
        <v>0.23020037575921601</v>
      </c>
      <c r="X89" s="17">
        <v>0.21595639089346699</v>
      </c>
      <c r="Y89" s="17">
        <v>0.26441547891890699</v>
      </c>
      <c r="Z89" s="17">
        <v>0.19917299504875099</v>
      </c>
      <c r="AA89" s="17">
        <v>0.238043673017173</v>
      </c>
      <c r="AB89" s="17">
        <v>0.22472200971886699</v>
      </c>
      <c r="AC89" s="17">
        <v>0.24547827169119399</v>
      </c>
      <c r="AD89" s="17">
        <v>0.13374931124824399</v>
      </c>
      <c r="AE89" s="17"/>
      <c r="AF89" s="17">
        <v>0.23640053277245399</v>
      </c>
      <c r="AG89" s="17">
        <v>0.163237461572178</v>
      </c>
      <c r="AH89" s="17">
        <v>0.25157642565668298</v>
      </c>
      <c r="AI89" s="17"/>
      <c r="AJ89" s="17">
        <v>0.17904413525208099</v>
      </c>
      <c r="AK89" s="17">
        <v>0.187861065253972</v>
      </c>
      <c r="AL89" s="17">
        <v>0.16393037349815501</v>
      </c>
      <c r="AM89" s="17">
        <v>0.24114624135284199</v>
      </c>
      <c r="AN89" s="17">
        <v>0.29770467037244203</v>
      </c>
      <c r="AO89" s="17"/>
      <c r="AP89" s="17">
        <v>0.18270923854329699</v>
      </c>
      <c r="AQ89" s="17">
        <v>0.158381215274049</v>
      </c>
      <c r="AR89" s="17">
        <v>0.25570356052182303</v>
      </c>
    </row>
    <row r="90" spans="2:44" x14ac:dyDescent="0.5">
      <c r="B90" t="s">
        <v>108</v>
      </c>
      <c r="C90" s="17">
        <v>1.2031816510919899E-2</v>
      </c>
      <c r="D90" s="17">
        <v>7.5734410237359804E-3</v>
      </c>
      <c r="E90" s="17">
        <v>1.6436128524354401E-2</v>
      </c>
      <c r="F90" s="17"/>
      <c r="G90" s="17">
        <v>3.1171533560364801E-2</v>
      </c>
      <c r="H90" s="17">
        <v>6.0642386418356502E-3</v>
      </c>
      <c r="I90" s="17">
        <v>1.5296086292075999E-2</v>
      </c>
      <c r="J90" s="17">
        <v>1.1661992358566299E-2</v>
      </c>
      <c r="K90" s="17">
        <v>1.1449557969127101E-2</v>
      </c>
      <c r="L90" s="17">
        <v>2.1544387233047098E-3</v>
      </c>
      <c r="M90" s="17"/>
      <c r="N90" s="17">
        <v>7.1177273689642401E-3</v>
      </c>
      <c r="O90" s="17">
        <v>9.6935046335153898E-3</v>
      </c>
      <c r="P90" s="17">
        <v>1.18266665338092E-2</v>
      </c>
      <c r="Q90" s="17">
        <v>2.0059209435747599E-2</v>
      </c>
      <c r="R90" s="17"/>
      <c r="S90" s="17">
        <v>1.3616014111514E-2</v>
      </c>
      <c r="T90" s="17">
        <v>2.1815220354569499E-2</v>
      </c>
      <c r="U90" s="17">
        <v>1.25697958548605E-2</v>
      </c>
      <c r="V90" s="17">
        <v>1.0880980966599001E-2</v>
      </c>
      <c r="W90" s="17">
        <v>7.7587716270822197E-3</v>
      </c>
      <c r="X90" s="17">
        <v>5.5355480262905899E-3</v>
      </c>
      <c r="Y90" s="17">
        <v>1.2911641488287299E-2</v>
      </c>
      <c r="Z90" s="17">
        <v>0</v>
      </c>
      <c r="AA90" s="17">
        <v>1.3596866477844799E-2</v>
      </c>
      <c r="AB90" s="17">
        <v>1.9279579652742001E-2</v>
      </c>
      <c r="AC90" s="17">
        <v>0</v>
      </c>
      <c r="AD90" s="17">
        <v>0</v>
      </c>
      <c r="AE90" s="17"/>
      <c r="AF90" s="17">
        <v>1.4360812412265099E-2</v>
      </c>
      <c r="AG90" s="17">
        <v>2.4204106882612501E-3</v>
      </c>
      <c r="AH90" s="17">
        <v>1.7146240556974401E-2</v>
      </c>
      <c r="AI90" s="17"/>
      <c r="AJ90" s="17">
        <v>1.3633599495614599E-2</v>
      </c>
      <c r="AK90" s="17">
        <v>6.9538610034754998E-3</v>
      </c>
      <c r="AL90" s="17">
        <v>6.99299924593756E-3</v>
      </c>
      <c r="AM90" s="17">
        <v>0</v>
      </c>
      <c r="AN90" s="17">
        <v>1.40621083085779E-2</v>
      </c>
      <c r="AO90" s="17"/>
      <c r="AP90" s="17">
        <v>1.10205396821344E-2</v>
      </c>
      <c r="AQ90" s="17">
        <v>9.1538470411460498E-3</v>
      </c>
      <c r="AR90" s="17">
        <v>2.4152264201409101E-2</v>
      </c>
    </row>
    <row r="91" spans="2:44" x14ac:dyDescent="0.5">
      <c r="B91" t="s">
        <v>87</v>
      </c>
      <c r="C91" s="17">
        <v>1.7900403879950701E-2</v>
      </c>
      <c r="D91" s="17">
        <v>1.3450355224594601E-2</v>
      </c>
      <c r="E91" s="17">
        <v>2.23196138624083E-2</v>
      </c>
      <c r="F91" s="17"/>
      <c r="G91" s="17">
        <v>3.4593149697434902E-3</v>
      </c>
      <c r="H91" s="17">
        <v>2.1780012245691399E-2</v>
      </c>
      <c r="I91" s="17">
        <v>3.3426069256729501E-2</v>
      </c>
      <c r="J91" s="17">
        <v>2.54855856506142E-2</v>
      </c>
      <c r="K91" s="17">
        <v>1.33604771483834E-2</v>
      </c>
      <c r="L91" s="17">
        <v>8.5532498818688008E-3</v>
      </c>
      <c r="M91" s="17"/>
      <c r="N91" s="17">
        <v>1.26635155020228E-2</v>
      </c>
      <c r="O91" s="17">
        <v>1.1342644529513999E-2</v>
      </c>
      <c r="P91" s="17">
        <v>1.4584018158063001E-2</v>
      </c>
      <c r="Q91" s="17">
        <v>3.3454856302538701E-2</v>
      </c>
      <c r="R91" s="17"/>
      <c r="S91" s="17">
        <v>2.34585356375345E-2</v>
      </c>
      <c r="T91" s="17">
        <v>7.8489810019847697E-3</v>
      </c>
      <c r="U91" s="17">
        <v>2.6639983505321201E-2</v>
      </c>
      <c r="V91" s="17">
        <v>2.2461005778780001E-2</v>
      </c>
      <c r="W91" s="17">
        <v>6.3369249074775097E-3</v>
      </c>
      <c r="X91" s="17">
        <v>3.3760996674133903E-2</v>
      </c>
      <c r="Y91" s="17">
        <v>1.95314306112673E-2</v>
      </c>
      <c r="Z91" s="17">
        <v>0</v>
      </c>
      <c r="AA91" s="17">
        <v>8.3639247346437798E-3</v>
      </c>
      <c r="AB91" s="17">
        <v>2.1297321505977299E-2</v>
      </c>
      <c r="AC91" s="17">
        <v>9.1154554621762293E-3</v>
      </c>
      <c r="AD91" s="17">
        <v>3.6797855001947398E-2</v>
      </c>
      <c r="AE91" s="17"/>
      <c r="AF91" s="17">
        <v>1.9967056438543299E-2</v>
      </c>
      <c r="AG91" s="17">
        <v>1.4070534983757699E-2</v>
      </c>
      <c r="AH91" s="17">
        <v>3.0922495685553102E-2</v>
      </c>
      <c r="AI91" s="17"/>
      <c r="AJ91" s="17">
        <v>9.6869293321329101E-3</v>
      </c>
      <c r="AK91" s="17">
        <v>1.5151614273221399E-2</v>
      </c>
      <c r="AL91" s="17">
        <v>1.3562219433626699E-2</v>
      </c>
      <c r="AM91" s="17">
        <v>2.3518231993323001E-2</v>
      </c>
      <c r="AN91" s="17">
        <v>4.1074453784769399E-2</v>
      </c>
      <c r="AO91" s="17"/>
      <c r="AP91" s="17">
        <v>2.4924972367492502E-3</v>
      </c>
      <c r="AQ91" s="17">
        <v>1.53082526331532E-2</v>
      </c>
      <c r="AR91" s="17">
        <v>2.1435253760946699E-2</v>
      </c>
    </row>
    <row r="92" spans="2:44" x14ac:dyDescent="0.5">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row>
    <row r="93" spans="2:44" x14ac:dyDescent="0.5">
      <c r="B93" s="6" t="s">
        <v>111</v>
      </c>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row>
    <row r="94" spans="2:44" x14ac:dyDescent="0.5">
      <c r="B94" s="24" t="s">
        <v>75</v>
      </c>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row>
    <row r="95" spans="2:44" x14ac:dyDescent="0.5">
      <c r="B95" t="s">
        <v>105</v>
      </c>
      <c r="C95" s="17">
        <v>0.14455808650228399</v>
      </c>
      <c r="D95" s="17">
        <v>0.20925083233879099</v>
      </c>
      <c r="E95" s="17">
        <v>8.0958972979045196E-2</v>
      </c>
      <c r="F95" s="17"/>
      <c r="G95" s="17">
        <v>0.19939943946757299</v>
      </c>
      <c r="H95" s="17">
        <v>0.166944803093898</v>
      </c>
      <c r="I95" s="17">
        <v>0.16077840448678701</v>
      </c>
      <c r="J95" s="17">
        <v>0.11790857400613999</v>
      </c>
      <c r="K95" s="17">
        <v>9.8775161885573795E-2</v>
      </c>
      <c r="L95" s="17">
        <v>0.12922484670809001</v>
      </c>
      <c r="M95" s="17"/>
      <c r="N95" s="17">
        <v>0.22690840019451999</v>
      </c>
      <c r="O95" s="17">
        <v>0.16043941497264</v>
      </c>
      <c r="P95" s="17">
        <v>9.8199346070245094E-2</v>
      </c>
      <c r="Q95" s="17">
        <v>8.1461317167653396E-2</v>
      </c>
      <c r="R95" s="17"/>
      <c r="S95" s="17">
        <v>0.17574020659668099</v>
      </c>
      <c r="T95" s="17">
        <v>0.12463422915378999</v>
      </c>
      <c r="U95" s="17">
        <v>0.117099204970014</v>
      </c>
      <c r="V95" s="17">
        <v>0.12350523089625599</v>
      </c>
      <c r="W95" s="17">
        <v>0.144340676875202</v>
      </c>
      <c r="X95" s="17">
        <v>0.12268025121569</v>
      </c>
      <c r="Y95" s="17">
        <v>0.11368347130886</v>
      </c>
      <c r="Z95" s="17">
        <v>8.6398822896707597E-2</v>
      </c>
      <c r="AA95" s="17">
        <v>0.198820444524095</v>
      </c>
      <c r="AB95" s="17">
        <v>0.17887273414122201</v>
      </c>
      <c r="AC95" s="17">
        <v>0.13070670220224001</v>
      </c>
      <c r="AD95" s="17">
        <v>0.168856356834795</v>
      </c>
      <c r="AE95" s="17"/>
      <c r="AF95" s="17">
        <v>0.123548201103638</v>
      </c>
      <c r="AG95" s="17">
        <v>0.16520765984521599</v>
      </c>
      <c r="AH95" s="17">
        <v>0.13003589427437601</v>
      </c>
      <c r="AI95" s="17"/>
      <c r="AJ95" s="17">
        <v>0.16695881991024</v>
      </c>
      <c r="AK95" s="17">
        <v>0.152786431345663</v>
      </c>
      <c r="AL95" s="17">
        <v>0.16191045800022399</v>
      </c>
      <c r="AM95" s="17">
        <v>7.43148579421678E-2</v>
      </c>
      <c r="AN95" s="17">
        <v>8.8901135621487604E-2</v>
      </c>
      <c r="AO95" s="17"/>
      <c r="AP95" s="17">
        <v>0.18664173247559701</v>
      </c>
      <c r="AQ95" s="17">
        <v>0.15308847831783401</v>
      </c>
      <c r="AR95" s="17">
        <v>0.1171483017386</v>
      </c>
    </row>
    <row r="96" spans="2:44" x14ac:dyDescent="0.5">
      <c r="B96" t="s">
        <v>106</v>
      </c>
      <c r="C96" s="17">
        <v>0.37488062235022801</v>
      </c>
      <c r="D96" s="17">
        <v>0.454638444317704</v>
      </c>
      <c r="E96" s="17">
        <v>0.29746148137174599</v>
      </c>
      <c r="F96" s="17"/>
      <c r="G96" s="17">
        <v>0.36137123535083898</v>
      </c>
      <c r="H96" s="17">
        <v>0.36938365371959397</v>
      </c>
      <c r="I96" s="17">
        <v>0.35646960019909202</v>
      </c>
      <c r="J96" s="17">
        <v>0.36222131840941302</v>
      </c>
      <c r="K96" s="17">
        <v>0.34214104096856002</v>
      </c>
      <c r="L96" s="17">
        <v>0.43580538474978597</v>
      </c>
      <c r="M96" s="17"/>
      <c r="N96" s="17">
        <v>0.450056956639309</v>
      </c>
      <c r="O96" s="17">
        <v>0.420202843324889</v>
      </c>
      <c r="P96" s="17">
        <v>0.31909186089070901</v>
      </c>
      <c r="Q96" s="17">
        <v>0.29369464273762003</v>
      </c>
      <c r="R96" s="17"/>
      <c r="S96" s="17">
        <v>0.37819963233681902</v>
      </c>
      <c r="T96" s="17">
        <v>0.372970714419189</v>
      </c>
      <c r="U96" s="17">
        <v>0.38490563179626203</v>
      </c>
      <c r="V96" s="17">
        <v>0.42858265291813702</v>
      </c>
      <c r="W96" s="17">
        <v>0.40946759714902797</v>
      </c>
      <c r="X96" s="17">
        <v>0.38877733544495002</v>
      </c>
      <c r="Y96" s="17">
        <v>0.34952809737314799</v>
      </c>
      <c r="Z96" s="17">
        <v>0.40846214364525402</v>
      </c>
      <c r="AA96" s="17">
        <v>0.31955382293111601</v>
      </c>
      <c r="AB96" s="17">
        <v>0.36417856053515402</v>
      </c>
      <c r="AC96" s="17">
        <v>0.314437209508795</v>
      </c>
      <c r="AD96" s="17">
        <v>0.41665340965803199</v>
      </c>
      <c r="AE96" s="17"/>
      <c r="AF96" s="17">
        <v>0.360836261674022</v>
      </c>
      <c r="AG96" s="17">
        <v>0.40895881993384697</v>
      </c>
      <c r="AH96" s="17">
        <v>0.32458453507802698</v>
      </c>
      <c r="AI96" s="17"/>
      <c r="AJ96" s="17">
        <v>0.393445624677775</v>
      </c>
      <c r="AK96" s="17">
        <v>0.36676304404921301</v>
      </c>
      <c r="AL96" s="17">
        <v>0.45743269108733697</v>
      </c>
      <c r="AM96" s="17">
        <v>0.37860579545581902</v>
      </c>
      <c r="AN96" s="17">
        <v>0.30086514047055102</v>
      </c>
      <c r="AO96" s="17"/>
      <c r="AP96" s="17">
        <v>0.378470323290026</v>
      </c>
      <c r="AQ96" s="17">
        <v>0.384661789441123</v>
      </c>
      <c r="AR96" s="17">
        <v>0.383808903268201</v>
      </c>
    </row>
    <row r="97" spans="2:44" x14ac:dyDescent="0.5">
      <c r="B97" t="s">
        <v>107</v>
      </c>
      <c r="C97" s="17">
        <v>0.32247726622719602</v>
      </c>
      <c r="D97" s="17">
        <v>0.252399389751922</v>
      </c>
      <c r="E97" s="17">
        <v>0.39129009565051598</v>
      </c>
      <c r="F97" s="17"/>
      <c r="G97" s="17">
        <v>0.28446556943782603</v>
      </c>
      <c r="H97" s="17">
        <v>0.29029215475144599</v>
      </c>
      <c r="I97" s="17">
        <v>0.298438414892988</v>
      </c>
      <c r="J97" s="17">
        <v>0.35816188942593702</v>
      </c>
      <c r="K97" s="17">
        <v>0.37138078931013602</v>
      </c>
      <c r="L97" s="17">
        <v>0.33145893684545902</v>
      </c>
      <c r="M97" s="17"/>
      <c r="N97" s="17">
        <v>0.25138574116177498</v>
      </c>
      <c r="O97" s="17">
        <v>0.30380885159705301</v>
      </c>
      <c r="P97" s="17">
        <v>0.37131030806528098</v>
      </c>
      <c r="Q97" s="17">
        <v>0.37464151893562397</v>
      </c>
      <c r="R97" s="17"/>
      <c r="S97" s="17">
        <v>0.30609825583211903</v>
      </c>
      <c r="T97" s="17">
        <v>0.37888629180252098</v>
      </c>
      <c r="U97" s="17">
        <v>0.30433762914780099</v>
      </c>
      <c r="V97" s="17">
        <v>0.30065288372521598</v>
      </c>
      <c r="W97" s="17">
        <v>0.32701532415136098</v>
      </c>
      <c r="X97" s="17">
        <v>0.26832209232906701</v>
      </c>
      <c r="Y97" s="17">
        <v>0.39496638584423299</v>
      </c>
      <c r="Z97" s="17">
        <v>0.328490797751606</v>
      </c>
      <c r="AA97" s="17">
        <v>0.30817745824425002</v>
      </c>
      <c r="AB97" s="17">
        <v>0.31559531972823202</v>
      </c>
      <c r="AC97" s="17">
        <v>0.32588813121662502</v>
      </c>
      <c r="AD97" s="17">
        <v>0.286307018999713</v>
      </c>
      <c r="AE97" s="17"/>
      <c r="AF97" s="17">
        <v>0.35050175581689902</v>
      </c>
      <c r="AG97" s="17">
        <v>0.30746650784843099</v>
      </c>
      <c r="AH97" s="17">
        <v>0.30448761153016601</v>
      </c>
      <c r="AI97" s="17"/>
      <c r="AJ97" s="17">
        <v>0.32010749804861799</v>
      </c>
      <c r="AK97" s="17">
        <v>0.30280964885059902</v>
      </c>
      <c r="AL97" s="17">
        <v>0.28853750865906702</v>
      </c>
      <c r="AM97" s="17">
        <v>0.47655573486069103</v>
      </c>
      <c r="AN97" s="17">
        <v>0.34335763132235297</v>
      </c>
      <c r="AO97" s="17"/>
      <c r="AP97" s="17">
        <v>0.314527811980155</v>
      </c>
      <c r="AQ97" s="17">
        <v>0.302151100914196</v>
      </c>
      <c r="AR97" s="17">
        <v>0.36893820596523402</v>
      </c>
    </row>
    <row r="98" spans="2:44" x14ac:dyDescent="0.5">
      <c r="B98" t="s">
        <v>108</v>
      </c>
      <c r="C98" s="17">
        <v>0.111806507779453</v>
      </c>
      <c r="D98" s="17">
        <v>5.5373295433565901E-2</v>
      </c>
      <c r="E98" s="17">
        <v>0.166298376206687</v>
      </c>
      <c r="F98" s="17"/>
      <c r="G98" s="17">
        <v>0.13032442922458601</v>
      </c>
      <c r="H98" s="17">
        <v>0.11709007712050901</v>
      </c>
      <c r="I98" s="17">
        <v>0.13217661396991001</v>
      </c>
      <c r="J98" s="17">
        <v>0.10241886494423701</v>
      </c>
      <c r="K98" s="17">
        <v>0.140885974037748</v>
      </c>
      <c r="L98" s="17">
        <v>6.6593673497528899E-2</v>
      </c>
      <c r="M98" s="17"/>
      <c r="N98" s="17">
        <v>3.1241270060416399E-2</v>
      </c>
      <c r="O98" s="17">
        <v>8.6510073498800605E-2</v>
      </c>
      <c r="P98" s="17">
        <v>0.166530043430729</v>
      </c>
      <c r="Q98" s="17">
        <v>0.17797480582165301</v>
      </c>
      <c r="R98" s="17"/>
      <c r="S98" s="17">
        <v>9.5013482207449595E-2</v>
      </c>
      <c r="T98" s="17">
        <v>8.6957797586360103E-2</v>
      </c>
      <c r="U98" s="17">
        <v>0.123101912007724</v>
      </c>
      <c r="V98" s="17">
        <v>0.10185956687319001</v>
      </c>
      <c r="W98" s="17">
        <v>0.112839476916932</v>
      </c>
      <c r="X98" s="17">
        <v>0.151056639109272</v>
      </c>
      <c r="Y98" s="17">
        <v>9.8694927591859397E-2</v>
      </c>
      <c r="Z98" s="17">
        <v>0.12852992578447101</v>
      </c>
      <c r="AA98" s="17">
        <v>0.135825359655322</v>
      </c>
      <c r="AB98" s="17">
        <v>9.2577446005785699E-2</v>
      </c>
      <c r="AC98" s="17">
        <v>0.16469599558046999</v>
      </c>
      <c r="AD98" s="17">
        <v>7.1006695003992898E-2</v>
      </c>
      <c r="AE98" s="17"/>
      <c r="AF98" s="17">
        <v>0.116636850197</v>
      </c>
      <c r="AG98" s="17">
        <v>8.1194265406615201E-2</v>
      </c>
      <c r="AH98" s="17">
        <v>0.16597297266826999</v>
      </c>
      <c r="AI98" s="17"/>
      <c r="AJ98" s="17">
        <v>8.4516991672922107E-2</v>
      </c>
      <c r="AK98" s="17">
        <v>0.13386188397217599</v>
      </c>
      <c r="AL98" s="17">
        <v>5.6928506099709203E-2</v>
      </c>
      <c r="AM98" s="17">
        <v>2.1899094205139399E-2</v>
      </c>
      <c r="AN98" s="17">
        <v>0.18670123616517001</v>
      </c>
      <c r="AO98" s="17"/>
      <c r="AP98" s="17">
        <v>8.3369399165322905E-2</v>
      </c>
      <c r="AQ98" s="17">
        <v>0.12089851791836299</v>
      </c>
      <c r="AR98" s="17">
        <v>9.27269087467191E-2</v>
      </c>
    </row>
    <row r="99" spans="2:44" x14ac:dyDescent="0.5">
      <c r="B99" t="s">
        <v>87</v>
      </c>
      <c r="C99" s="17">
        <v>4.62775171408377E-2</v>
      </c>
      <c r="D99" s="17">
        <v>2.8338038158016401E-2</v>
      </c>
      <c r="E99" s="17">
        <v>6.3991073792006498E-2</v>
      </c>
      <c r="F99" s="17"/>
      <c r="G99" s="17">
        <v>2.44393265191763E-2</v>
      </c>
      <c r="H99" s="17">
        <v>5.6289311314553003E-2</v>
      </c>
      <c r="I99" s="17">
        <v>5.2136966451223198E-2</v>
      </c>
      <c r="J99" s="17">
        <v>5.9289353214273602E-2</v>
      </c>
      <c r="K99" s="17">
        <v>4.6817033797982299E-2</v>
      </c>
      <c r="L99" s="17">
        <v>3.6917158199136199E-2</v>
      </c>
      <c r="M99" s="17"/>
      <c r="N99" s="17">
        <v>4.04076319439792E-2</v>
      </c>
      <c r="O99" s="17">
        <v>2.9038816606616901E-2</v>
      </c>
      <c r="P99" s="17">
        <v>4.4868441543035799E-2</v>
      </c>
      <c r="Q99" s="17">
        <v>7.2227715337448303E-2</v>
      </c>
      <c r="R99" s="17"/>
      <c r="S99" s="17">
        <v>4.4948423026931E-2</v>
      </c>
      <c r="T99" s="17">
        <v>3.65509670381386E-2</v>
      </c>
      <c r="U99" s="17">
        <v>7.0555622078198404E-2</v>
      </c>
      <c r="V99" s="17">
        <v>4.5399665587201599E-2</v>
      </c>
      <c r="W99" s="17">
        <v>6.3369249074775097E-3</v>
      </c>
      <c r="X99" s="17">
        <v>6.9163681901020999E-2</v>
      </c>
      <c r="Y99" s="17">
        <v>4.3127117881900101E-2</v>
      </c>
      <c r="Z99" s="17">
        <v>4.8118309921961602E-2</v>
      </c>
      <c r="AA99" s="17">
        <v>3.7622914645217297E-2</v>
      </c>
      <c r="AB99" s="17">
        <v>4.8775939589607499E-2</v>
      </c>
      <c r="AC99" s="17">
        <v>6.4271961491870103E-2</v>
      </c>
      <c r="AD99" s="17">
        <v>5.7176519503467298E-2</v>
      </c>
      <c r="AE99" s="17"/>
      <c r="AF99" s="17">
        <v>4.84769312084396E-2</v>
      </c>
      <c r="AG99" s="17">
        <v>3.7172746965890999E-2</v>
      </c>
      <c r="AH99" s="17">
        <v>7.4918986449161201E-2</v>
      </c>
      <c r="AI99" s="17"/>
      <c r="AJ99" s="17">
        <v>3.4971065690445197E-2</v>
      </c>
      <c r="AK99" s="17">
        <v>4.3778991782348897E-2</v>
      </c>
      <c r="AL99" s="17">
        <v>3.5190836153662398E-2</v>
      </c>
      <c r="AM99" s="17">
        <v>4.8624517536183097E-2</v>
      </c>
      <c r="AN99" s="17">
        <v>8.0174856420437896E-2</v>
      </c>
      <c r="AO99" s="17"/>
      <c r="AP99" s="17">
        <v>3.6990733088899497E-2</v>
      </c>
      <c r="AQ99" s="17">
        <v>3.9200113408483998E-2</v>
      </c>
      <c r="AR99" s="17">
        <v>3.7377680281246002E-2</v>
      </c>
    </row>
    <row r="100" spans="2:44" x14ac:dyDescent="0.5">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row>
    <row r="101" spans="2:44" x14ac:dyDescent="0.5">
      <c r="B101" s="6" t="s">
        <v>112</v>
      </c>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row>
    <row r="102" spans="2:44" x14ac:dyDescent="0.5">
      <c r="B102" s="24" t="s">
        <v>75</v>
      </c>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row>
    <row r="103" spans="2:44" x14ac:dyDescent="0.5">
      <c r="B103" t="s">
        <v>105</v>
      </c>
      <c r="C103" s="17">
        <v>0.17582692789108301</v>
      </c>
      <c r="D103" s="17">
        <v>0.23944577756090099</v>
      </c>
      <c r="E103" s="17">
        <v>0.114343618271426</v>
      </c>
      <c r="F103" s="17"/>
      <c r="G103" s="17">
        <v>0.165209548495272</v>
      </c>
      <c r="H103" s="17">
        <v>0.19391288812465199</v>
      </c>
      <c r="I103" s="17">
        <v>0.18056854924961399</v>
      </c>
      <c r="J103" s="17">
        <v>0.16257419563255801</v>
      </c>
      <c r="K103" s="17">
        <v>0.14577761320704799</v>
      </c>
      <c r="L103" s="17">
        <v>0.195425888345369</v>
      </c>
      <c r="M103" s="17"/>
      <c r="N103" s="17">
        <v>0.27907055360871402</v>
      </c>
      <c r="O103" s="17">
        <v>0.19485364156535001</v>
      </c>
      <c r="P103" s="17">
        <v>0.104223848274063</v>
      </c>
      <c r="Q103" s="17">
        <v>0.107493133913975</v>
      </c>
      <c r="R103" s="17"/>
      <c r="S103" s="17">
        <v>0.19034160799156</v>
      </c>
      <c r="T103" s="17">
        <v>0.13484519448356999</v>
      </c>
      <c r="U103" s="17">
        <v>0.15007802051268501</v>
      </c>
      <c r="V103" s="17">
        <v>0.19975206638961501</v>
      </c>
      <c r="W103" s="17">
        <v>0.23002379296035499</v>
      </c>
      <c r="X103" s="17">
        <v>0.17644289541059199</v>
      </c>
      <c r="Y103" s="17">
        <v>0.15382584757163001</v>
      </c>
      <c r="Z103" s="17">
        <v>0.13189758608572699</v>
      </c>
      <c r="AA103" s="17">
        <v>0.165387150109054</v>
      </c>
      <c r="AB103" s="17">
        <v>0.18580814707530499</v>
      </c>
      <c r="AC103" s="17">
        <v>0.20684117625607901</v>
      </c>
      <c r="AD103" s="17">
        <v>0.227494277354747</v>
      </c>
      <c r="AE103" s="17"/>
      <c r="AF103" s="17">
        <v>0.17903395901078201</v>
      </c>
      <c r="AG103" s="17">
        <v>0.19881901476399799</v>
      </c>
      <c r="AH103" s="17">
        <v>0.130619992580922</v>
      </c>
      <c r="AI103" s="17"/>
      <c r="AJ103" s="17">
        <v>0.20435979920505801</v>
      </c>
      <c r="AK103" s="17">
        <v>0.17198101726173101</v>
      </c>
      <c r="AL103" s="17">
        <v>0.23034404991145899</v>
      </c>
      <c r="AM103" s="17">
        <v>0.204321625192533</v>
      </c>
      <c r="AN103" s="17">
        <v>0.114634520225068</v>
      </c>
      <c r="AO103" s="17"/>
      <c r="AP103" s="17">
        <v>0.22739951337773401</v>
      </c>
      <c r="AQ103" s="17">
        <v>0.17099618063918501</v>
      </c>
      <c r="AR103" s="17">
        <v>0.18219000362339499</v>
      </c>
    </row>
    <row r="104" spans="2:44" x14ac:dyDescent="0.5">
      <c r="B104" t="s">
        <v>106</v>
      </c>
      <c r="C104" s="17">
        <v>0.51678111353967104</v>
      </c>
      <c r="D104" s="17">
        <v>0.51640858857306604</v>
      </c>
      <c r="E104" s="17">
        <v>0.51634651158009703</v>
      </c>
      <c r="F104" s="17"/>
      <c r="G104" s="17">
        <v>0.43028357957602498</v>
      </c>
      <c r="H104" s="17">
        <v>0.459225259380451</v>
      </c>
      <c r="I104" s="17">
        <v>0.49288968998715699</v>
      </c>
      <c r="J104" s="17">
        <v>0.460529170089514</v>
      </c>
      <c r="K104" s="17">
        <v>0.60048266290791696</v>
      </c>
      <c r="L104" s="17">
        <v>0.63018243593062695</v>
      </c>
      <c r="M104" s="17"/>
      <c r="N104" s="17">
        <v>0.52681362359281803</v>
      </c>
      <c r="O104" s="17">
        <v>0.54608775573503798</v>
      </c>
      <c r="P104" s="17">
        <v>0.53163124998098199</v>
      </c>
      <c r="Q104" s="17">
        <v>0.46179950025426802</v>
      </c>
      <c r="R104" s="17"/>
      <c r="S104" s="17">
        <v>0.48222000573825402</v>
      </c>
      <c r="T104" s="17">
        <v>0.57433852465473201</v>
      </c>
      <c r="U104" s="17">
        <v>0.49924119597394701</v>
      </c>
      <c r="V104" s="17">
        <v>0.59482478538998795</v>
      </c>
      <c r="W104" s="17">
        <v>0.52045627825065699</v>
      </c>
      <c r="X104" s="17">
        <v>0.47778182976481098</v>
      </c>
      <c r="Y104" s="17">
        <v>0.53223061911638903</v>
      </c>
      <c r="Z104" s="17">
        <v>0.59940480806749696</v>
      </c>
      <c r="AA104" s="17">
        <v>0.47299191381546601</v>
      </c>
      <c r="AB104" s="17">
        <v>0.52613208508689902</v>
      </c>
      <c r="AC104" s="17">
        <v>0.47858220487583802</v>
      </c>
      <c r="AD104" s="17">
        <v>0.395098990500661</v>
      </c>
      <c r="AE104" s="17"/>
      <c r="AF104" s="17">
        <v>0.52559718135137001</v>
      </c>
      <c r="AG104" s="17">
        <v>0.56546686831689397</v>
      </c>
      <c r="AH104" s="17">
        <v>0.43811271302420302</v>
      </c>
      <c r="AI104" s="17"/>
      <c r="AJ104" s="17">
        <v>0.557663110161293</v>
      </c>
      <c r="AK104" s="17">
        <v>0.51577469639295004</v>
      </c>
      <c r="AL104" s="17">
        <v>0.58472544866326004</v>
      </c>
      <c r="AM104" s="17">
        <v>0.53672865289483995</v>
      </c>
      <c r="AN104" s="17">
        <v>0.42961349419811201</v>
      </c>
      <c r="AO104" s="17"/>
      <c r="AP104" s="17">
        <v>0.53044256277355495</v>
      </c>
      <c r="AQ104" s="17">
        <v>0.53766995563401199</v>
      </c>
      <c r="AR104" s="17">
        <v>0.54404825925375599</v>
      </c>
    </row>
    <row r="105" spans="2:44" x14ac:dyDescent="0.5">
      <c r="B105" t="s">
        <v>107</v>
      </c>
      <c r="C105" s="17">
        <v>0.22885414137236501</v>
      </c>
      <c r="D105" s="17">
        <v>0.18992426735763601</v>
      </c>
      <c r="E105" s="17">
        <v>0.26779786285845603</v>
      </c>
      <c r="F105" s="17"/>
      <c r="G105" s="17">
        <v>0.27896054814613602</v>
      </c>
      <c r="H105" s="17">
        <v>0.26320246354829901</v>
      </c>
      <c r="I105" s="17">
        <v>0.227846928882874</v>
      </c>
      <c r="J105" s="17">
        <v>0.29395839144235703</v>
      </c>
      <c r="K105" s="17">
        <v>0.18772714168509999</v>
      </c>
      <c r="L105" s="17">
        <v>0.14294983633282299</v>
      </c>
      <c r="M105" s="17"/>
      <c r="N105" s="17">
        <v>0.145650998991284</v>
      </c>
      <c r="O105" s="17">
        <v>0.20510532952216301</v>
      </c>
      <c r="P105" s="17">
        <v>0.27323438458548199</v>
      </c>
      <c r="Q105" s="17">
        <v>0.30428319444273899</v>
      </c>
      <c r="R105" s="17"/>
      <c r="S105" s="17">
        <v>0.23855804581036899</v>
      </c>
      <c r="T105" s="17">
        <v>0.24097658613969899</v>
      </c>
      <c r="U105" s="17">
        <v>0.26026500944928799</v>
      </c>
      <c r="V105" s="17">
        <v>0.156067941506669</v>
      </c>
      <c r="W105" s="17">
        <v>0.18463981603330401</v>
      </c>
      <c r="X105" s="17">
        <v>0.22953037973127499</v>
      </c>
      <c r="Y105" s="17">
        <v>0.23895504298662301</v>
      </c>
      <c r="Z105" s="17">
        <v>0.20752889395993601</v>
      </c>
      <c r="AA105" s="17">
        <v>0.25137439210297402</v>
      </c>
      <c r="AB105" s="17">
        <v>0.22980733961698499</v>
      </c>
      <c r="AC105" s="17">
        <v>0.25028223680857498</v>
      </c>
      <c r="AD105" s="17">
        <v>0.247051938054898</v>
      </c>
      <c r="AE105" s="17"/>
      <c r="AF105" s="17">
        <v>0.21871428788309599</v>
      </c>
      <c r="AG105" s="17">
        <v>0.18473222738321601</v>
      </c>
      <c r="AH105" s="17">
        <v>0.30607532288113498</v>
      </c>
      <c r="AI105" s="17"/>
      <c r="AJ105" s="17">
        <v>0.18546352488423301</v>
      </c>
      <c r="AK105" s="17">
        <v>0.22946831270361201</v>
      </c>
      <c r="AL105" s="17">
        <v>0.163869274202568</v>
      </c>
      <c r="AM105" s="17">
        <v>0.18434492139329001</v>
      </c>
      <c r="AN105" s="17">
        <v>0.30606368175618798</v>
      </c>
      <c r="AO105" s="17"/>
      <c r="AP105" s="17">
        <v>0.194711580187301</v>
      </c>
      <c r="AQ105" s="17">
        <v>0.21571457319369</v>
      </c>
      <c r="AR105" s="17">
        <v>0.20683666893871</v>
      </c>
    </row>
    <row r="106" spans="2:44" x14ac:dyDescent="0.5">
      <c r="B106" t="s">
        <v>108</v>
      </c>
      <c r="C106" s="17">
        <v>4.9731750772014999E-2</v>
      </c>
      <c r="D106" s="17">
        <v>2.9385582568421401E-2</v>
      </c>
      <c r="E106" s="17">
        <v>6.8712789736528695E-2</v>
      </c>
      <c r="F106" s="17"/>
      <c r="G106" s="17">
        <v>9.5205079519236194E-2</v>
      </c>
      <c r="H106" s="17">
        <v>4.6307783613643003E-2</v>
      </c>
      <c r="I106" s="17">
        <v>6.83322480998724E-2</v>
      </c>
      <c r="J106" s="17">
        <v>4.2091926304367602E-2</v>
      </c>
      <c r="K106" s="17">
        <v>4.2911133387754999E-2</v>
      </c>
      <c r="L106" s="17">
        <v>1.7858808867828702E-2</v>
      </c>
      <c r="M106" s="17"/>
      <c r="N106" s="17">
        <v>3.0518706658782601E-2</v>
      </c>
      <c r="O106" s="17">
        <v>3.2179822009275501E-2</v>
      </c>
      <c r="P106" s="17">
        <v>6.3631661635486503E-2</v>
      </c>
      <c r="Q106" s="17">
        <v>7.6973108824759801E-2</v>
      </c>
      <c r="R106" s="17"/>
      <c r="S106" s="17">
        <v>5.8411348199336098E-2</v>
      </c>
      <c r="T106" s="17">
        <v>2.32496995330819E-2</v>
      </c>
      <c r="U106" s="17">
        <v>6.7155086625426602E-2</v>
      </c>
      <c r="V106" s="17">
        <v>3.3247256624895201E-2</v>
      </c>
      <c r="W106" s="17">
        <v>3.8016190829141497E-2</v>
      </c>
      <c r="X106" s="17">
        <v>7.1849581308379401E-2</v>
      </c>
      <c r="Y106" s="17">
        <v>5.0418245793225597E-2</v>
      </c>
      <c r="Z106" s="17">
        <v>4.8591325108682998E-2</v>
      </c>
      <c r="AA106" s="17">
        <v>8.0462729139596206E-2</v>
      </c>
      <c r="AB106" s="17">
        <v>2.2910691268353899E-2</v>
      </c>
      <c r="AC106" s="17">
        <v>2.7015040848478999E-2</v>
      </c>
      <c r="AD106" s="17">
        <v>9.3556939087747606E-2</v>
      </c>
      <c r="AE106" s="17"/>
      <c r="AF106" s="17">
        <v>4.4123021239428697E-2</v>
      </c>
      <c r="AG106" s="17">
        <v>3.2811038599606997E-2</v>
      </c>
      <c r="AH106" s="17">
        <v>7.8072332771907796E-2</v>
      </c>
      <c r="AI106" s="17"/>
      <c r="AJ106" s="17">
        <v>3.3714647853496801E-2</v>
      </c>
      <c r="AK106" s="17">
        <v>5.3124174712038001E-2</v>
      </c>
      <c r="AL106" s="17">
        <v>7.4990077890865004E-3</v>
      </c>
      <c r="AM106" s="17">
        <v>2.5980282983154301E-2</v>
      </c>
      <c r="AN106" s="17">
        <v>0.10753767808771</v>
      </c>
      <c r="AO106" s="17"/>
      <c r="AP106" s="17">
        <v>3.1957431666674398E-2</v>
      </c>
      <c r="AQ106" s="17">
        <v>4.7152344911208101E-2</v>
      </c>
      <c r="AR106" s="17">
        <v>4.61494798775684E-2</v>
      </c>
    </row>
    <row r="107" spans="2:44" x14ac:dyDescent="0.5">
      <c r="B107" t="s">
        <v>87</v>
      </c>
      <c r="C107" s="17">
        <v>2.8806066424867102E-2</v>
      </c>
      <c r="D107" s="17">
        <v>2.4835783939974598E-2</v>
      </c>
      <c r="E107" s="17">
        <v>3.2799217553491702E-2</v>
      </c>
      <c r="F107" s="17"/>
      <c r="G107" s="17">
        <v>3.03412442633312E-2</v>
      </c>
      <c r="H107" s="17">
        <v>3.7351605332954098E-2</v>
      </c>
      <c r="I107" s="17">
        <v>3.0362583780483302E-2</v>
      </c>
      <c r="J107" s="17">
        <v>4.08463165312037E-2</v>
      </c>
      <c r="K107" s="17">
        <v>2.3101448812179501E-2</v>
      </c>
      <c r="L107" s="17">
        <v>1.35830305233523E-2</v>
      </c>
      <c r="M107" s="17"/>
      <c r="N107" s="17">
        <v>1.7946117148401601E-2</v>
      </c>
      <c r="O107" s="17">
        <v>2.1773451168174401E-2</v>
      </c>
      <c r="P107" s="17">
        <v>2.7278855523986598E-2</v>
      </c>
      <c r="Q107" s="17">
        <v>4.9451062564257797E-2</v>
      </c>
      <c r="R107" s="17"/>
      <c r="S107" s="17">
        <v>3.04689922604807E-2</v>
      </c>
      <c r="T107" s="17">
        <v>2.65899951889162E-2</v>
      </c>
      <c r="U107" s="17">
        <v>2.3260687438653602E-2</v>
      </c>
      <c r="V107" s="17">
        <v>1.6107950088833201E-2</v>
      </c>
      <c r="W107" s="17">
        <v>2.6863921926542599E-2</v>
      </c>
      <c r="X107" s="17">
        <v>4.4395313784942998E-2</v>
      </c>
      <c r="Y107" s="17">
        <v>2.45702445321332E-2</v>
      </c>
      <c r="Z107" s="17">
        <v>1.25773867781572E-2</v>
      </c>
      <c r="AA107" s="17">
        <v>2.9783814832909001E-2</v>
      </c>
      <c r="AB107" s="17">
        <v>3.5341736952457597E-2</v>
      </c>
      <c r="AC107" s="17">
        <v>3.7279341211028598E-2</v>
      </c>
      <c r="AD107" s="17">
        <v>3.6797855001947398E-2</v>
      </c>
      <c r="AE107" s="17"/>
      <c r="AF107" s="17">
        <v>3.2531550515322603E-2</v>
      </c>
      <c r="AG107" s="17">
        <v>1.8170850936284899E-2</v>
      </c>
      <c r="AH107" s="17">
        <v>4.71196387418314E-2</v>
      </c>
      <c r="AI107" s="17"/>
      <c r="AJ107" s="17">
        <v>1.8798917895919601E-2</v>
      </c>
      <c r="AK107" s="17">
        <v>2.9651798929668901E-2</v>
      </c>
      <c r="AL107" s="17">
        <v>1.3562219433626699E-2</v>
      </c>
      <c r="AM107" s="17">
        <v>4.8624517536183097E-2</v>
      </c>
      <c r="AN107" s="17">
        <v>4.2150625732922498E-2</v>
      </c>
      <c r="AO107" s="17"/>
      <c r="AP107" s="17">
        <v>1.54889119947353E-2</v>
      </c>
      <c r="AQ107" s="17">
        <v>2.8466945621905E-2</v>
      </c>
      <c r="AR107" s="17">
        <v>2.0775588306571401E-2</v>
      </c>
    </row>
    <row r="108" spans="2:44" x14ac:dyDescent="0.5">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row>
    <row r="109" spans="2:44" x14ac:dyDescent="0.5">
      <c r="B109" s="6" t="s">
        <v>113</v>
      </c>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row>
    <row r="110" spans="2:44" x14ac:dyDescent="0.5">
      <c r="B110" s="24" t="s">
        <v>75</v>
      </c>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row>
    <row r="111" spans="2:44" x14ac:dyDescent="0.5">
      <c r="B111" t="s">
        <v>105</v>
      </c>
      <c r="C111" s="17">
        <v>4.4267271434631501E-2</v>
      </c>
      <c r="D111" s="17">
        <v>5.98403355066984E-2</v>
      </c>
      <c r="E111" s="17">
        <v>2.9221776492789901E-2</v>
      </c>
      <c r="F111" s="17"/>
      <c r="G111" s="17">
        <v>5.60460241655324E-2</v>
      </c>
      <c r="H111" s="17">
        <v>5.3181060438797903E-2</v>
      </c>
      <c r="I111" s="17">
        <v>5.8105826226707701E-2</v>
      </c>
      <c r="J111" s="17">
        <v>2.7232355073389999E-2</v>
      </c>
      <c r="K111" s="17">
        <v>3.4895813992123999E-2</v>
      </c>
      <c r="L111" s="17">
        <v>3.8107563944127697E-2</v>
      </c>
      <c r="M111" s="17"/>
      <c r="N111" s="17">
        <v>8.7318729863826702E-2</v>
      </c>
      <c r="O111" s="17">
        <v>3.8081811043560503E-2</v>
      </c>
      <c r="P111" s="17">
        <v>3.2158013050366203E-2</v>
      </c>
      <c r="Q111" s="17">
        <v>1.5381794579210401E-2</v>
      </c>
      <c r="R111" s="17"/>
      <c r="S111" s="17">
        <v>6.4666371706844195E-2</v>
      </c>
      <c r="T111" s="17">
        <v>2.6723536043532701E-2</v>
      </c>
      <c r="U111" s="17">
        <v>2.3211044648832599E-2</v>
      </c>
      <c r="V111" s="17">
        <v>5.3560361957853402E-2</v>
      </c>
      <c r="W111" s="17">
        <v>3.0098295975380399E-2</v>
      </c>
      <c r="X111" s="17">
        <v>6.4521138330340205E-2</v>
      </c>
      <c r="Y111" s="17">
        <v>2.35946885013762E-2</v>
      </c>
      <c r="Z111" s="17">
        <v>4.67744172904914E-2</v>
      </c>
      <c r="AA111" s="17">
        <v>5.0528252613973999E-2</v>
      </c>
      <c r="AB111" s="17">
        <v>4.1852406838511297E-2</v>
      </c>
      <c r="AC111" s="17">
        <v>5.8443140107012001E-2</v>
      </c>
      <c r="AD111" s="17">
        <v>3.79268622311787E-2</v>
      </c>
      <c r="AE111" s="17"/>
      <c r="AF111" s="17">
        <v>4.3836606763517298E-2</v>
      </c>
      <c r="AG111" s="17">
        <v>4.2834822676630101E-2</v>
      </c>
      <c r="AH111" s="17">
        <v>4.9660896715860998E-2</v>
      </c>
      <c r="AI111" s="17"/>
      <c r="AJ111" s="17">
        <v>4.1853088796947199E-2</v>
      </c>
      <c r="AK111" s="17">
        <v>4.61765577864744E-2</v>
      </c>
      <c r="AL111" s="17">
        <v>6.8300961562304502E-2</v>
      </c>
      <c r="AM111" s="17">
        <v>9.9233603889640795E-2</v>
      </c>
      <c r="AN111" s="17">
        <v>3.9104178359279901E-2</v>
      </c>
      <c r="AO111" s="17"/>
      <c r="AP111" s="17">
        <v>4.43571380349327E-2</v>
      </c>
      <c r="AQ111" s="17">
        <v>5.03770903319712E-2</v>
      </c>
      <c r="AR111" s="17">
        <v>4.3472385924371901E-2</v>
      </c>
    </row>
    <row r="112" spans="2:44" x14ac:dyDescent="0.5">
      <c r="B112" t="s">
        <v>106</v>
      </c>
      <c r="C112" s="17">
        <v>0.16406552161746499</v>
      </c>
      <c r="D112" s="17">
        <v>0.210741821280024</v>
      </c>
      <c r="E112" s="17">
        <v>0.119093672447841</v>
      </c>
      <c r="F112" s="17"/>
      <c r="G112" s="17">
        <v>0.13241832006550999</v>
      </c>
      <c r="H112" s="17">
        <v>0.215169172234254</v>
      </c>
      <c r="I112" s="17">
        <v>0.15491096055614101</v>
      </c>
      <c r="J112" s="17">
        <v>0.15230193505818601</v>
      </c>
      <c r="K112" s="17">
        <v>0.13894656585861101</v>
      </c>
      <c r="L112" s="17">
        <v>0.17766953514433101</v>
      </c>
      <c r="M112" s="17"/>
      <c r="N112" s="17">
        <v>0.23211056866344401</v>
      </c>
      <c r="O112" s="17">
        <v>0.17060273056075201</v>
      </c>
      <c r="P112" s="17">
        <v>0.13827750156239699</v>
      </c>
      <c r="Q112" s="17">
        <v>0.104501127575893</v>
      </c>
      <c r="R112" s="17"/>
      <c r="S112" s="17">
        <v>0.22308978825374101</v>
      </c>
      <c r="T112" s="17">
        <v>0.188953383480054</v>
      </c>
      <c r="U112" s="17">
        <v>0.12863960922151799</v>
      </c>
      <c r="V112" s="17">
        <v>0.187978231286591</v>
      </c>
      <c r="W112" s="17">
        <v>0.15111115784479601</v>
      </c>
      <c r="X112" s="17">
        <v>0.13194321249288599</v>
      </c>
      <c r="Y112" s="17">
        <v>0.117338788081704</v>
      </c>
      <c r="Z112" s="17">
        <v>0.110826881343213</v>
      </c>
      <c r="AA112" s="17">
        <v>0.17810208722901399</v>
      </c>
      <c r="AB112" s="17">
        <v>0.14278995679779899</v>
      </c>
      <c r="AC112" s="17">
        <v>0.14351388011704599</v>
      </c>
      <c r="AD112" s="17">
        <v>0.17230163509690299</v>
      </c>
      <c r="AE112" s="17"/>
      <c r="AF112" s="17">
        <v>0.16588048947436901</v>
      </c>
      <c r="AG112" s="17">
        <v>0.19246807518421799</v>
      </c>
      <c r="AH112" s="17">
        <v>0.12415884620328201</v>
      </c>
      <c r="AI112" s="17"/>
      <c r="AJ112" s="17">
        <v>0.194840841392459</v>
      </c>
      <c r="AK112" s="17">
        <v>0.191376446770365</v>
      </c>
      <c r="AL112" s="17">
        <v>0.202420950621053</v>
      </c>
      <c r="AM112" s="17">
        <v>0.157621202054954</v>
      </c>
      <c r="AN112" s="17">
        <v>8.5300692455669597E-2</v>
      </c>
      <c r="AO112" s="17"/>
      <c r="AP112" s="17">
        <v>0.23696060318891399</v>
      </c>
      <c r="AQ112" s="17">
        <v>0.181040170692994</v>
      </c>
      <c r="AR112" s="17">
        <v>0.193260718157999</v>
      </c>
    </row>
    <row r="113" spans="2:44" x14ac:dyDescent="0.5">
      <c r="B113" t="s">
        <v>107</v>
      </c>
      <c r="C113" s="17">
        <v>0.43966430483690799</v>
      </c>
      <c r="D113" s="17">
        <v>0.45717383073923001</v>
      </c>
      <c r="E113" s="17">
        <v>0.42129798997281498</v>
      </c>
      <c r="F113" s="17"/>
      <c r="G113" s="17">
        <v>0.39978933427839503</v>
      </c>
      <c r="H113" s="17">
        <v>0.39253109283468901</v>
      </c>
      <c r="I113" s="17">
        <v>0.41850518313441998</v>
      </c>
      <c r="J113" s="17">
        <v>0.420438188188062</v>
      </c>
      <c r="K113" s="17">
        <v>0.48406471247569099</v>
      </c>
      <c r="L113" s="17">
        <v>0.50756402333015105</v>
      </c>
      <c r="M113" s="17"/>
      <c r="N113" s="17">
        <v>0.45148784100309602</v>
      </c>
      <c r="O113" s="17">
        <v>0.471605899310229</v>
      </c>
      <c r="P113" s="17">
        <v>0.43685815455230198</v>
      </c>
      <c r="Q113" s="17">
        <v>0.39832727255841399</v>
      </c>
      <c r="R113" s="17"/>
      <c r="S113" s="17">
        <v>0.44546827560156899</v>
      </c>
      <c r="T113" s="17">
        <v>0.44417444399011902</v>
      </c>
      <c r="U113" s="17">
        <v>0.42104667580697003</v>
      </c>
      <c r="V113" s="17">
        <v>0.40909254495596598</v>
      </c>
      <c r="W113" s="17">
        <v>0.494704733583124</v>
      </c>
      <c r="X113" s="17">
        <v>0.40277931394655803</v>
      </c>
      <c r="Y113" s="17">
        <v>0.481920267962686</v>
      </c>
      <c r="Z113" s="17">
        <v>0.45383887574791199</v>
      </c>
      <c r="AA113" s="17">
        <v>0.41113792022145401</v>
      </c>
      <c r="AB113" s="17">
        <v>0.47414623061227101</v>
      </c>
      <c r="AC113" s="17">
        <v>0.40728762758815901</v>
      </c>
      <c r="AD113" s="17">
        <v>0.440170078904078</v>
      </c>
      <c r="AE113" s="17"/>
      <c r="AF113" s="17">
        <v>0.43434506683730201</v>
      </c>
      <c r="AG113" s="17">
        <v>0.47316668460595002</v>
      </c>
      <c r="AH113" s="17">
        <v>0.40829871591335598</v>
      </c>
      <c r="AI113" s="17"/>
      <c r="AJ113" s="17">
        <v>0.46270456350216599</v>
      </c>
      <c r="AK113" s="17">
        <v>0.44876103109792398</v>
      </c>
      <c r="AL113" s="17">
        <v>0.39141651664376798</v>
      </c>
      <c r="AM113" s="17">
        <v>0.44002627024844698</v>
      </c>
      <c r="AN113" s="17">
        <v>0.42450026703865501</v>
      </c>
      <c r="AO113" s="17"/>
      <c r="AP113" s="17">
        <v>0.44356049446744999</v>
      </c>
      <c r="AQ113" s="17">
        <v>0.43606581673825101</v>
      </c>
      <c r="AR113" s="17">
        <v>0.435101189849599</v>
      </c>
    </row>
    <row r="114" spans="2:44" x14ac:dyDescent="0.5">
      <c r="B114" t="s">
        <v>108</v>
      </c>
      <c r="C114" s="17">
        <v>0.29105966943875</v>
      </c>
      <c r="D114" s="17">
        <v>0.21683970697931901</v>
      </c>
      <c r="E114" s="17">
        <v>0.363791025003597</v>
      </c>
      <c r="F114" s="17"/>
      <c r="G114" s="17">
        <v>0.35198016305341501</v>
      </c>
      <c r="H114" s="17">
        <v>0.27793288578046998</v>
      </c>
      <c r="I114" s="17">
        <v>0.29774499589134301</v>
      </c>
      <c r="J114" s="17">
        <v>0.32578121822224698</v>
      </c>
      <c r="K114" s="17">
        <v>0.29559924189167902</v>
      </c>
      <c r="L114" s="17">
        <v>0.22424812840505501</v>
      </c>
      <c r="M114" s="17"/>
      <c r="N114" s="17">
        <v>0.180522296681879</v>
      </c>
      <c r="O114" s="17">
        <v>0.26696105405771398</v>
      </c>
      <c r="P114" s="17">
        <v>0.33599948135889202</v>
      </c>
      <c r="Q114" s="17">
        <v>0.39465208486558301</v>
      </c>
      <c r="R114" s="17"/>
      <c r="S114" s="17">
        <v>0.201532968722893</v>
      </c>
      <c r="T114" s="17">
        <v>0.29991625840465203</v>
      </c>
      <c r="U114" s="17">
        <v>0.35726412403119601</v>
      </c>
      <c r="V114" s="17">
        <v>0.27930023291584299</v>
      </c>
      <c r="W114" s="17">
        <v>0.28239920107236899</v>
      </c>
      <c r="X114" s="17">
        <v>0.331069569771832</v>
      </c>
      <c r="Y114" s="17">
        <v>0.30925433064344499</v>
      </c>
      <c r="Z114" s="17">
        <v>0.34191997312873001</v>
      </c>
      <c r="AA114" s="17">
        <v>0.29771099089262798</v>
      </c>
      <c r="AB114" s="17">
        <v>0.27830579550560097</v>
      </c>
      <c r="AC114" s="17">
        <v>0.33554175199680703</v>
      </c>
      <c r="AD114" s="17">
        <v>0.25294005882297099</v>
      </c>
      <c r="AE114" s="17"/>
      <c r="AF114" s="17">
        <v>0.30285802869943002</v>
      </c>
      <c r="AG114" s="17">
        <v>0.23507210025507</v>
      </c>
      <c r="AH114" s="17">
        <v>0.32655487221893398</v>
      </c>
      <c r="AI114" s="17"/>
      <c r="AJ114" s="17">
        <v>0.25593657789978802</v>
      </c>
      <c r="AK114" s="17">
        <v>0.26381285792175502</v>
      </c>
      <c r="AL114" s="17">
        <v>0.265178192030534</v>
      </c>
      <c r="AM114" s="17">
        <v>0.25312630611127601</v>
      </c>
      <c r="AN114" s="17">
        <v>0.35879286189103399</v>
      </c>
      <c r="AO114" s="17"/>
      <c r="AP114" s="17">
        <v>0.23375437884000499</v>
      </c>
      <c r="AQ114" s="17">
        <v>0.27271428844163897</v>
      </c>
      <c r="AR114" s="17">
        <v>0.275143951860708</v>
      </c>
    </row>
    <row r="115" spans="2:44" x14ac:dyDescent="0.5">
      <c r="B115" t="s">
        <v>87</v>
      </c>
      <c r="C115" s="17">
        <v>6.09432326722451E-2</v>
      </c>
      <c r="D115" s="17">
        <v>5.5404305494728703E-2</v>
      </c>
      <c r="E115" s="17">
        <v>6.6595536082956999E-2</v>
      </c>
      <c r="F115" s="17"/>
      <c r="G115" s="17">
        <v>5.9766158437146999E-2</v>
      </c>
      <c r="H115" s="17">
        <v>6.1185788711789098E-2</v>
      </c>
      <c r="I115" s="17">
        <v>7.07330341913886E-2</v>
      </c>
      <c r="J115" s="17">
        <v>7.4246303458115601E-2</v>
      </c>
      <c r="K115" s="17">
        <v>4.6493665781895302E-2</v>
      </c>
      <c r="L115" s="17">
        <v>5.2410749176335203E-2</v>
      </c>
      <c r="M115" s="17"/>
      <c r="N115" s="17">
        <v>4.8560563787754397E-2</v>
      </c>
      <c r="O115" s="17">
        <v>5.2748505027744599E-2</v>
      </c>
      <c r="P115" s="17">
        <v>5.6706849476042702E-2</v>
      </c>
      <c r="Q115" s="17">
        <v>8.7137720420900705E-2</v>
      </c>
      <c r="R115" s="17"/>
      <c r="S115" s="17">
        <v>6.5242595714952306E-2</v>
      </c>
      <c r="T115" s="17">
        <v>4.0232378081641797E-2</v>
      </c>
      <c r="U115" s="17">
        <v>6.98385462914837E-2</v>
      </c>
      <c r="V115" s="17">
        <v>7.0068628883746806E-2</v>
      </c>
      <c r="W115" s="17">
        <v>4.16866115243303E-2</v>
      </c>
      <c r="X115" s="17">
        <v>6.9686765458384606E-2</v>
      </c>
      <c r="Y115" s="17">
        <v>6.7891924810789303E-2</v>
      </c>
      <c r="Z115" s="17">
        <v>4.6639852489653098E-2</v>
      </c>
      <c r="AA115" s="17">
        <v>6.2520749042929896E-2</v>
      </c>
      <c r="AB115" s="17">
        <v>6.2905610245816798E-2</v>
      </c>
      <c r="AC115" s="17">
        <v>5.5213600190976E-2</v>
      </c>
      <c r="AD115" s="17">
        <v>9.6661364944869502E-2</v>
      </c>
      <c r="AE115" s="17"/>
      <c r="AF115" s="17">
        <v>5.3079808225381601E-2</v>
      </c>
      <c r="AG115" s="17">
        <v>5.6458317278132199E-2</v>
      </c>
      <c r="AH115" s="17">
        <v>9.1326668948566697E-2</v>
      </c>
      <c r="AI115" s="17"/>
      <c r="AJ115" s="17">
        <v>4.46649284086394E-2</v>
      </c>
      <c r="AK115" s="17">
        <v>4.9873106423480799E-2</v>
      </c>
      <c r="AL115" s="17">
        <v>7.2683379142340104E-2</v>
      </c>
      <c r="AM115" s="17">
        <v>4.9992617695682501E-2</v>
      </c>
      <c r="AN115" s="17">
        <v>9.2302000255361893E-2</v>
      </c>
      <c r="AO115" s="17"/>
      <c r="AP115" s="17">
        <v>4.1367385468698802E-2</v>
      </c>
      <c r="AQ115" s="17">
        <v>5.98026337951445E-2</v>
      </c>
      <c r="AR115" s="17">
        <v>5.3021754207322198E-2</v>
      </c>
    </row>
    <row r="116" spans="2:44" x14ac:dyDescent="0.5">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row>
    <row r="117" spans="2:44" x14ac:dyDescent="0.5">
      <c r="B117" s="6" t="s">
        <v>114</v>
      </c>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row>
    <row r="118" spans="2:44" x14ac:dyDescent="0.5">
      <c r="B118" s="24" t="s">
        <v>75</v>
      </c>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row>
    <row r="119" spans="2:44" x14ac:dyDescent="0.5">
      <c r="B119" t="s">
        <v>105</v>
      </c>
      <c r="C119" s="17">
        <v>0.11254935787140501</v>
      </c>
      <c r="D119" s="17">
        <v>0.16095063351034999</v>
      </c>
      <c r="E119" s="17">
        <v>6.5689509636949195E-2</v>
      </c>
      <c r="F119" s="17"/>
      <c r="G119" s="17">
        <v>0.14263297768879399</v>
      </c>
      <c r="H119" s="17">
        <v>0.16535733668226499</v>
      </c>
      <c r="I119" s="17">
        <v>0.10841343653662899</v>
      </c>
      <c r="J119" s="17">
        <v>9.1354316630096993E-2</v>
      </c>
      <c r="K119" s="17">
        <v>7.4998035903644095E-2</v>
      </c>
      <c r="L119" s="17">
        <v>9.5626398958229802E-2</v>
      </c>
      <c r="M119" s="17"/>
      <c r="N119" s="17">
        <v>0.209112410257282</v>
      </c>
      <c r="O119" s="17">
        <v>9.6072333697837006E-2</v>
      </c>
      <c r="P119" s="17">
        <v>7.8552624523172895E-2</v>
      </c>
      <c r="Q119" s="17">
        <v>5.6604540090070703E-2</v>
      </c>
      <c r="R119" s="17"/>
      <c r="S119" s="17">
        <v>0.16263322013721301</v>
      </c>
      <c r="T119" s="17">
        <v>9.3829903391228195E-2</v>
      </c>
      <c r="U119" s="17">
        <v>7.81869142834868E-2</v>
      </c>
      <c r="V119" s="17">
        <v>0.122553227666617</v>
      </c>
      <c r="W119" s="17">
        <v>0.12625469155573801</v>
      </c>
      <c r="X119" s="17">
        <v>0.10656349115571</v>
      </c>
      <c r="Y119" s="17">
        <v>7.0961669123402099E-2</v>
      </c>
      <c r="Z119" s="17">
        <v>9.9627853754102394E-2</v>
      </c>
      <c r="AA119" s="17">
        <v>0.12674142458599699</v>
      </c>
      <c r="AB119" s="17">
        <v>9.6978089498651596E-2</v>
      </c>
      <c r="AC119" s="17">
        <v>9.6256464269626099E-2</v>
      </c>
      <c r="AD119" s="17">
        <v>0.15762026523617301</v>
      </c>
      <c r="AE119" s="17"/>
      <c r="AF119" s="17">
        <v>0.119897567461239</v>
      </c>
      <c r="AG119" s="17">
        <v>0.110357963926667</v>
      </c>
      <c r="AH119" s="17">
        <v>8.8897152197962306E-2</v>
      </c>
      <c r="AI119" s="17"/>
      <c r="AJ119" s="17">
        <v>0.13301583301533501</v>
      </c>
      <c r="AK119" s="17">
        <v>0.12412574657261601</v>
      </c>
      <c r="AL119" s="17">
        <v>0.14814771935547799</v>
      </c>
      <c r="AM119" s="17">
        <v>7.6556012999183007E-2</v>
      </c>
      <c r="AN119" s="17">
        <v>4.7312904255527699E-2</v>
      </c>
      <c r="AO119" s="17"/>
      <c r="AP119" s="17">
        <v>0.14112491093551799</v>
      </c>
      <c r="AQ119" s="17">
        <v>0.115379240672565</v>
      </c>
      <c r="AR119" s="17">
        <v>8.7301017445032006E-2</v>
      </c>
    </row>
    <row r="120" spans="2:44" x14ac:dyDescent="0.5">
      <c r="B120" t="s">
        <v>106</v>
      </c>
      <c r="C120" s="17">
        <v>0.446537945164665</v>
      </c>
      <c r="D120" s="17">
        <v>0.47926515844219802</v>
      </c>
      <c r="E120" s="17">
        <v>0.41347988709963102</v>
      </c>
      <c r="F120" s="17"/>
      <c r="G120" s="17">
        <v>0.40023932035273002</v>
      </c>
      <c r="H120" s="17">
        <v>0.45093468038818502</v>
      </c>
      <c r="I120" s="17">
        <v>0.46603075424113299</v>
      </c>
      <c r="J120" s="17">
        <v>0.41851626115148699</v>
      </c>
      <c r="K120" s="17">
        <v>0.43623316277992702</v>
      </c>
      <c r="L120" s="17">
        <v>0.48772709421106603</v>
      </c>
      <c r="M120" s="17"/>
      <c r="N120" s="17">
        <v>0.47545444481608501</v>
      </c>
      <c r="O120" s="17">
        <v>0.49911752446714602</v>
      </c>
      <c r="P120" s="17">
        <v>0.44491488656942901</v>
      </c>
      <c r="Q120" s="17">
        <v>0.360625069657731</v>
      </c>
      <c r="R120" s="17"/>
      <c r="S120" s="17">
        <v>0.44129863291532001</v>
      </c>
      <c r="T120" s="17">
        <v>0.48281954388691001</v>
      </c>
      <c r="U120" s="17">
        <v>0.45388443589823102</v>
      </c>
      <c r="V120" s="17">
        <v>0.443482079720601</v>
      </c>
      <c r="W120" s="17">
        <v>0.42550820088130598</v>
      </c>
      <c r="X120" s="17">
        <v>0.43083201228460499</v>
      </c>
      <c r="Y120" s="17">
        <v>0.39088283050901501</v>
      </c>
      <c r="Z120" s="17">
        <v>0.46720807236152201</v>
      </c>
      <c r="AA120" s="17">
        <v>0.43783227921069301</v>
      </c>
      <c r="AB120" s="17">
        <v>0.48210907680614401</v>
      </c>
      <c r="AC120" s="17">
        <v>0.48397904145424703</v>
      </c>
      <c r="AD120" s="17">
        <v>0.38317219736352798</v>
      </c>
      <c r="AE120" s="17"/>
      <c r="AF120" s="17">
        <v>0.41034307680592602</v>
      </c>
      <c r="AG120" s="17">
        <v>0.49985620288944699</v>
      </c>
      <c r="AH120" s="17">
        <v>0.444455307543629</v>
      </c>
      <c r="AI120" s="17"/>
      <c r="AJ120" s="17">
        <v>0.44581737862896698</v>
      </c>
      <c r="AK120" s="17">
        <v>0.47952855337417299</v>
      </c>
      <c r="AL120" s="17">
        <v>0.487246895165308</v>
      </c>
      <c r="AM120" s="17">
        <v>0.453807626628564</v>
      </c>
      <c r="AN120" s="17">
        <v>0.41774879593771602</v>
      </c>
      <c r="AO120" s="17"/>
      <c r="AP120" s="17">
        <v>0.48069098114187703</v>
      </c>
      <c r="AQ120" s="17">
        <v>0.49798074052881502</v>
      </c>
      <c r="AR120" s="17">
        <v>0.46458431674046502</v>
      </c>
    </row>
    <row r="121" spans="2:44" x14ac:dyDescent="0.5">
      <c r="B121" t="s">
        <v>107</v>
      </c>
      <c r="C121" s="17">
        <v>0.32430940795752</v>
      </c>
      <c r="D121" s="17">
        <v>0.28246777031557202</v>
      </c>
      <c r="E121" s="17">
        <v>0.36647342472844202</v>
      </c>
      <c r="F121" s="17"/>
      <c r="G121" s="17">
        <v>0.31390211734747597</v>
      </c>
      <c r="H121" s="17">
        <v>0.28334550872618403</v>
      </c>
      <c r="I121" s="17">
        <v>0.28939638619154301</v>
      </c>
      <c r="J121" s="17">
        <v>0.35193341450348498</v>
      </c>
      <c r="K121" s="17">
        <v>0.36333278536651997</v>
      </c>
      <c r="L121" s="17">
        <v>0.344159481800553</v>
      </c>
      <c r="M121" s="17"/>
      <c r="N121" s="17">
        <v>0.235413372413495</v>
      </c>
      <c r="O121" s="17">
        <v>0.31252249807807198</v>
      </c>
      <c r="P121" s="17">
        <v>0.36276916011363303</v>
      </c>
      <c r="Q121" s="17">
        <v>0.399861817578262</v>
      </c>
      <c r="R121" s="17"/>
      <c r="S121" s="17">
        <v>0.29745301252933298</v>
      </c>
      <c r="T121" s="17">
        <v>0.309977947478562</v>
      </c>
      <c r="U121" s="17">
        <v>0.332534637536535</v>
      </c>
      <c r="V121" s="17">
        <v>0.333209528231867</v>
      </c>
      <c r="W121" s="17">
        <v>0.35540781252775699</v>
      </c>
      <c r="X121" s="17">
        <v>0.31531810963947299</v>
      </c>
      <c r="Y121" s="17">
        <v>0.41619946365353799</v>
      </c>
      <c r="Z121" s="17">
        <v>0.31013495845917</v>
      </c>
      <c r="AA121" s="17">
        <v>0.32322294594742301</v>
      </c>
      <c r="AB121" s="17">
        <v>0.29403834352657199</v>
      </c>
      <c r="AC121" s="17">
        <v>0.27621950579978999</v>
      </c>
      <c r="AD121" s="17">
        <v>0.36645798192298001</v>
      </c>
      <c r="AE121" s="17"/>
      <c r="AF121" s="17">
        <v>0.34732271815118798</v>
      </c>
      <c r="AG121" s="17">
        <v>0.31397751816296299</v>
      </c>
      <c r="AH121" s="17">
        <v>0.29658967477966203</v>
      </c>
      <c r="AI121" s="17"/>
      <c r="AJ121" s="17">
        <v>0.32337337174219</v>
      </c>
      <c r="AK121" s="17">
        <v>0.29409794017836999</v>
      </c>
      <c r="AL121" s="17">
        <v>0.294289334666678</v>
      </c>
      <c r="AM121" s="17">
        <v>0.42235159579888398</v>
      </c>
      <c r="AN121" s="17">
        <v>0.34866941214054897</v>
      </c>
      <c r="AO121" s="17"/>
      <c r="AP121" s="17">
        <v>0.28296595698640697</v>
      </c>
      <c r="AQ121" s="17">
        <v>0.30616867894754701</v>
      </c>
      <c r="AR121" s="17">
        <v>0.36398120547527701</v>
      </c>
    </row>
    <row r="122" spans="2:44" x14ac:dyDescent="0.5">
      <c r="B122" t="s">
        <v>108</v>
      </c>
      <c r="C122" s="17">
        <v>8.4444322159235502E-2</v>
      </c>
      <c r="D122" s="17">
        <v>5.0624648319591799E-2</v>
      </c>
      <c r="E122" s="17">
        <v>0.116729013100423</v>
      </c>
      <c r="F122" s="17"/>
      <c r="G122" s="17">
        <v>0.12899388472301701</v>
      </c>
      <c r="H122" s="17">
        <v>6.5370637987699695E-2</v>
      </c>
      <c r="I122" s="17">
        <v>9.3817118074228004E-2</v>
      </c>
      <c r="J122" s="17">
        <v>8.7379233973658196E-2</v>
      </c>
      <c r="K122" s="17">
        <v>8.8711355217383797E-2</v>
      </c>
      <c r="L122" s="17">
        <v>5.7322305067541102E-2</v>
      </c>
      <c r="M122" s="17"/>
      <c r="N122" s="17">
        <v>5.6886851882230999E-2</v>
      </c>
      <c r="O122" s="17">
        <v>6.7322542948915196E-2</v>
      </c>
      <c r="P122" s="17">
        <v>9.1726238825553794E-2</v>
      </c>
      <c r="Q122" s="17">
        <v>0.124329622533349</v>
      </c>
      <c r="R122" s="17"/>
      <c r="S122" s="17">
        <v>6.4445109198725495E-2</v>
      </c>
      <c r="T122" s="17">
        <v>8.3080001252591004E-2</v>
      </c>
      <c r="U122" s="17">
        <v>9.0186274911007003E-2</v>
      </c>
      <c r="V122" s="17">
        <v>7.5150363769142706E-2</v>
      </c>
      <c r="W122" s="17">
        <v>7.8733598500639199E-2</v>
      </c>
      <c r="X122" s="17">
        <v>0.100602078989335</v>
      </c>
      <c r="Y122" s="17">
        <v>9.04777007381002E-2</v>
      </c>
      <c r="Z122" s="17">
        <v>0.109699826887927</v>
      </c>
      <c r="AA122" s="17">
        <v>9.3824952209506193E-2</v>
      </c>
      <c r="AB122" s="17">
        <v>8.4502787639876897E-2</v>
      </c>
      <c r="AC122" s="17">
        <v>0.107136721068159</v>
      </c>
      <c r="AD122" s="17">
        <v>3.87927759726025E-2</v>
      </c>
      <c r="AE122" s="17"/>
      <c r="AF122" s="17">
        <v>8.46513702765221E-2</v>
      </c>
      <c r="AG122" s="17">
        <v>5.6553159240747303E-2</v>
      </c>
      <c r="AH122" s="17">
        <v>0.106945917289888</v>
      </c>
      <c r="AI122" s="17"/>
      <c r="AJ122" s="17">
        <v>7.6478593667101802E-2</v>
      </c>
      <c r="AK122" s="17">
        <v>7.4750866870368096E-2</v>
      </c>
      <c r="AL122" s="17">
        <v>4.27365277213647E-2</v>
      </c>
      <c r="AM122" s="17">
        <v>0</v>
      </c>
      <c r="AN122" s="17">
        <v>0.12052308077787099</v>
      </c>
      <c r="AO122" s="17"/>
      <c r="AP122" s="17">
        <v>7.4281218997183707E-2</v>
      </c>
      <c r="AQ122" s="17">
        <v>5.61585701230813E-2</v>
      </c>
      <c r="AR122" s="17">
        <v>5.5274277241367298E-2</v>
      </c>
    </row>
    <row r="123" spans="2:44" x14ac:dyDescent="0.5">
      <c r="B123" t="s">
        <v>87</v>
      </c>
      <c r="C123" s="17">
        <v>3.2158966847174703E-2</v>
      </c>
      <c r="D123" s="17">
        <v>2.6691789412288499E-2</v>
      </c>
      <c r="E123" s="17">
        <v>3.7628165434555098E-2</v>
      </c>
      <c r="F123" s="17"/>
      <c r="G123" s="17">
        <v>1.42316998879819E-2</v>
      </c>
      <c r="H123" s="17">
        <v>3.4991836215666997E-2</v>
      </c>
      <c r="I123" s="17">
        <v>4.2342304956467701E-2</v>
      </c>
      <c r="J123" s="17">
        <v>5.0816773741273302E-2</v>
      </c>
      <c r="K123" s="17">
        <v>3.6724660732525602E-2</v>
      </c>
      <c r="L123" s="17">
        <v>1.51647199626097E-2</v>
      </c>
      <c r="M123" s="17"/>
      <c r="N123" s="17">
        <v>2.3132920630906401E-2</v>
      </c>
      <c r="O123" s="17">
        <v>2.4965100808030001E-2</v>
      </c>
      <c r="P123" s="17">
        <v>2.2037089968211201E-2</v>
      </c>
      <c r="Q123" s="17">
        <v>5.8578950140588101E-2</v>
      </c>
      <c r="R123" s="17"/>
      <c r="S123" s="17">
        <v>3.4170025219408699E-2</v>
      </c>
      <c r="T123" s="17">
        <v>3.0292603990709301E-2</v>
      </c>
      <c r="U123" s="17">
        <v>4.5207737370740603E-2</v>
      </c>
      <c r="V123" s="17">
        <v>2.5604800611772401E-2</v>
      </c>
      <c r="W123" s="17">
        <v>1.40956965345597E-2</v>
      </c>
      <c r="X123" s="17">
        <v>4.6684307930876703E-2</v>
      </c>
      <c r="Y123" s="17">
        <v>3.1478335975944301E-2</v>
      </c>
      <c r="Z123" s="17">
        <v>1.3329288537278E-2</v>
      </c>
      <c r="AA123" s="17">
        <v>1.8378398046381299E-2</v>
      </c>
      <c r="AB123" s="17">
        <v>4.2371702528755502E-2</v>
      </c>
      <c r="AC123" s="17">
        <v>3.6408267408177999E-2</v>
      </c>
      <c r="AD123" s="17">
        <v>5.3956779504716799E-2</v>
      </c>
      <c r="AE123" s="17"/>
      <c r="AF123" s="17">
        <v>3.7785267305125401E-2</v>
      </c>
      <c r="AG123" s="17">
        <v>1.92551557801755E-2</v>
      </c>
      <c r="AH123" s="17">
        <v>6.3111948188858499E-2</v>
      </c>
      <c r="AI123" s="17"/>
      <c r="AJ123" s="17">
        <v>2.1314822946406999E-2</v>
      </c>
      <c r="AK123" s="17">
        <v>2.7496893004472101E-2</v>
      </c>
      <c r="AL123" s="17">
        <v>2.7579523091171902E-2</v>
      </c>
      <c r="AM123" s="17">
        <v>4.7284764573369498E-2</v>
      </c>
      <c r="AN123" s="17">
        <v>6.5745806888336894E-2</v>
      </c>
      <c r="AO123" s="17"/>
      <c r="AP123" s="17">
        <v>2.09369319390139E-2</v>
      </c>
      <c r="AQ123" s="17">
        <v>2.43127697279924E-2</v>
      </c>
      <c r="AR123" s="17">
        <v>2.8859183097858301E-2</v>
      </c>
    </row>
    <row r="124" spans="2:44" x14ac:dyDescent="0.5">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row>
    <row r="125" spans="2:44" x14ac:dyDescent="0.5">
      <c r="B125" s="6" t="s">
        <v>115</v>
      </c>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row>
    <row r="126" spans="2:44" x14ac:dyDescent="0.5">
      <c r="B126" s="24" t="s">
        <v>75</v>
      </c>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row>
    <row r="127" spans="2:44" x14ac:dyDescent="0.5">
      <c r="B127" t="s">
        <v>105</v>
      </c>
      <c r="C127" s="17">
        <v>0.19000867574071101</v>
      </c>
      <c r="D127" s="17">
        <v>0.264965105964655</v>
      </c>
      <c r="E127" s="17">
        <v>0.11750103445879399</v>
      </c>
      <c r="F127" s="17"/>
      <c r="G127" s="17">
        <v>0.18189488439030699</v>
      </c>
      <c r="H127" s="17">
        <v>0.198870048409131</v>
      </c>
      <c r="I127" s="17">
        <v>0.19160497383052399</v>
      </c>
      <c r="J127" s="17">
        <v>0.13554892216432701</v>
      </c>
      <c r="K127" s="17">
        <v>0.19158375117822801</v>
      </c>
      <c r="L127" s="17">
        <v>0.23033377286783399</v>
      </c>
      <c r="M127" s="17"/>
      <c r="N127" s="17">
        <v>0.28703211767148801</v>
      </c>
      <c r="O127" s="17">
        <v>0.21726351479865999</v>
      </c>
      <c r="P127" s="17">
        <v>0.143255276220943</v>
      </c>
      <c r="Q127" s="17">
        <v>0.100071593059677</v>
      </c>
      <c r="R127" s="17"/>
      <c r="S127" s="17">
        <v>0.25283115077645901</v>
      </c>
      <c r="T127" s="17">
        <v>0.181944935169919</v>
      </c>
      <c r="U127" s="17">
        <v>0.149914954263344</v>
      </c>
      <c r="V127" s="17">
        <v>0.192892852243257</v>
      </c>
      <c r="W127" s="17">
        <v>0.191823745711314</v>
      </c>
      <c r="X127" s="17">
        <v>0.18374587691519201</v>
      </c>
      <c r="Y127" s="17">
        <v>0.186171869981541</v>
      </c>
      <c r="Z127" s="17">
        <v>0.128553645090104</v>
      </c>
      <c r="AA127" s="17">
        <v>0.19720078464740401</v>
      </c>
      <c r="AB127" s="17">
        <v>0.15361729249880801</v>
      </c>
      <c r="AC127" s="17">
        <v>0.18209296043814299</v>
      </c>
      <c r="AD127" s="17">
        <v>0.23236426235231999</v>
      </c>
      <c r="AE127" s="17"/>
      <c r="AF127" s="17">
        <v>0.18855192454716599</v>
      </c>
      <c r="AG127" s="17">
        <v>0.221389692301525</v>
      </c>
      <c r="AH127" s="17">
        <v>0.13643233583789</v>
      </c>
      <c r="AI127" s="17"/>
      <c r="AJ127" s="17">
        <v>0.22533959773385401</v>
      </c>
      <c r="AK127" s="17">
        <v>0.16947023214309401</v>
      </c>
      <c r="AL127" s="17">
        <v>0.31759814693932997</v>
      </c>
      <c r="AM127" s="17">
        <v>0.214302079433078</v>
      </c>
      <c r="AN127" s="17">
        <v>0.12268192850625</v>
      </c>
      <c r="AO127" s="17"/>
      <c r="AP127" s="17">
        <v>0.24499571372811799</v>
      </c>
      <c r="AQ127" s="17">
        <v>0.18528415333036399</v>
      </c>
      <c r="AR127" s="17">
        <v>0.20751491914574299</v>
      </c>
    </row>
    <row r="128" spans="2:44" x14ac:dyDescent="0.5">
      <c r="B128" t="s">
        <v>106</v>
      </c>
      <c r="C128" s="17">
        <v>0.49926058543736901</v>
      </c>
      <c r="D128" s="17">
        <v>0.50931423629805395</v>
      </c>
      <c r="E128" s="17">
        <v>0.48856791096794799</v>
      </c>
      <c r="F128" s="17"/>
      <c r="G128" s="17">
        <v>0.39963503447693499</v>
      </c>
      <c r="H128" s="17">
        <v>0.437749144667405</v>
      </c>
      <c r="I128" s="17">
        <v>0.45118747902842898</v>
      </c>
      <c r="J128" s="17">
        <v>0.52172976811557004</v>
      </c>
      <c r="K128" s="17">
        <v>0.57732191645571096</v>
      </c>
      <c r="L128" s="17">
        <v>0.58388092598230801</v>
      </c>
      <c r="M128" s="17"/>
      <c r="N128" s="17">
        <v>0.51168764308248604</v>
      </c>
      <c r="O128" s="17">
        <v>0.527621379436642</v>
      </c>
      <c r="P128" s="17">
        <v>0.49532106738652398</v>
      </c>
      <c r="Q128" s="17">
        <v>0.45707579730290698</v>
      </c>
      <c r="R128" s="17"/>
      <c r="S128" s="17">
        <v>0.48869031046546002</v>
      </c>
      <c r="T128" s="17">
        <v>0.53426716875492397</v>
      </c>
      <c r="U128" s="17">
        <v>0.50107386914316498</v>
      </c>
      <c r="V128" s="17">
        <v>0.53531181475815204</v>
      </c>
      <c r="W128" s="17">
        <v>0.51809425517901397</v>
      </c>
      <c r="X128" s="17">
        <v>0.45771781892043101</v>
      </c>
      <c r="Y128" s="17">
        <v>0.49315542192501299</v>
      </c>
      <c r="Z128" s="17">
        <v>0.58926960415428897</v>
      </c>
      <c r="AA128" s="17">
        <v>0.45287751932699599</v>
      </c>
      <c r="AB128" s="17">
        <v>0.47032708482103402</v>
      </c>
      <c r="AC128" s="17">
        <v>0.554131642793248</v>
      </c>
      <c r="AD128" s="17">
        <v>0.42615650907851499</v>
      </c>
      <c r="AE128" s="17"/>
      <c r="AF128" s="17">
        <v>0.530386552921429</v>
      </c>
      <c r="AG128" s="17">
        <v>0.51830438326332395</v>
      </c>
      <c r="AH128" s="17">
        <v>0.42555766765160002</v>
      </c>
      <c r="AI128" s="17"/>
      <c r="AJ128" s="17">
        <v>0.54434946046698296</v>
      </c>
      <c r="AK128" s="17">
        <v>0.50548351017383797</v>
      </c>
      <c r="AL128" s="17">
        <v>0.46928287770108101</v>
      </c>
      <c r="AM128" s="17">
        <v>0.47499686307385403</v>
      </c>
      <c r="AN128" s="17">
        <v>0.436160153903562</v>
      </c>
      <c r="AO128" s="17"/>
      <c r="AP128" s="17">
        <v>0.52979444605647497</v>
      </c>
      <c r="AQ128" s="17">
        <v>0.51257567550910299</v>
      </c>
      <c r="AR128" s="17">
        <v>0.48573681259401602</v>
      </c>
    </row>
    <row r="129" spans="2:44" x14ac:dyDescent="0.5">
      <c r="B129" t="s">
        <v>107</v>
      </c>
      <c r="C129" s="17">
        <v>0.22440869204387601</v>
      </c>
      <c r="D129" s="17">
        <v>0.171591467467475</v>
      </c>
      <c r="E129" s="17">
        <v>0.27580871621418801</v>
      </c>
      <c r="F129" s="17"/>
      <c r="G129" s="17">
        <v>0.31954788282202901</v>
      </c>
      <c r="H129" s="17">
        <v>0.28043193556359097</v>
      </c>
      <c r="I129" s="17">
        <v>0.236385749049178</v>
      </c>
      <c r="J129" s="17">
        <v>0.23969052433534499</v>
      </c>
      <c r="K129" s="17">
        <v>0.165104563130307</v>
      </c>
      <c r="L129" s="17">
        <v>0.13324000740980699</v>
      </c>
      <c r="M129" s="17"/>
      <c r="N129" s="17">
        <v>0.156169586798626</v>
      </c>
      <c r="O129" s="17">
        <v>0.19267445076954501</v>
      </c>
      <c r="P129" s="17">
        <v>0.27389202067438501</v>
      </c>
      <c r="Q129" s="17">
        <v>0.28748747051902801</v>
      </c>
      <c r="R129" s="17"/>
      <c r="S129" s="17">
        <v>0.189617314568571</v>
      </c>
      <c r="T129" s="17">
        <v>0.20382884659683401</v>
      </c>
      <c r="U129" s="17">
        <v>0.23022171616739501</v>
      </c>
      <c r="V129" s="17">
        <v>0.18048885308236401</v>
      </c>
      <c r="W129" s="17">
        <v>0.22828717398481799</v>
      </c>
      <c r="X129" s="17">
        <v>0.26272664789966599</v>
      </c>
      <c r="Y129" s="17">
        <v>0.23939678515465199</v>
      </c>
      <c r="Z129" s="17">
        <v>0.19909744642587601</v>
      </c>
      <c r="AA129" s="17">
        <v>0.269334676679861</v>
      </c>
      <c r="AB129" s="17">
        <v>0.277041577955429</v>
      </c>
      <c r="AC129" s="17">
        <v>0.198003935272593</v>
      </c>
      <c r="AD129" s="17">
        <v>0.183265335788829</v>
      </c>
      <c r="AE129" s="17"/>
      <c r="AF129" s="17">
        <v>0.18798322507002799</v>
      </c>
      <c r="AG129" s="17">
        <v>0.194030661171359</v>
      </c>
      <c r="AH129" s="17">
        <v>0.32728589329670799</v>
      </c>
      <c r="AI129" s="17"/>
      <c r="AJ129" s="17">
        <v>0.17394243577864801</v>
      </c>
      <c r="AK129" s="17">
        <v>0.23454887290486101</v>
      </c>
      <c r="AL129" s="17">
        <v>0.163206232165057</v>
      </c>
      <c r="AM129" s="17">
        <v>0.17758653571139399</v>
      </c>
      <c r="AN129" s="17">
        <v>0.29860984925586798</v>
      </c>
      <c r="AO129" s="17"/>
      <c r="AP129" s="17">
        <v>0.18686229832481099</v>
      </c>
      <c r="AQ129" s="17">
        <v>0.218439081234437</v>
      </c>
      <c r="AR129" s="17">
        <v>0.23058812282905</v>
      </c>
    </row>
    <row r="130" spans="2:44" x14ac:dyDescent="0.5">
      <c r="B130" t="s">
        <v>108</v>
      </c>
      <c r="C130" s="17">
        <v>5.8460537835722901E-2</v>
      </c>
      <c r="D130" s="17">
        <v>3.1451594446340603E-2</v>
      </c>
      <c r="E130" s="17">
        <v>8.5085328131814297E-2</v>
      </c>
      <c r="F130" s="17"/>
      <c r="G130" s="17">
        <v>8.85021571084737E-2</v>
      </c>
      <c r="H130" s="17">
        <v>5.5296077235048202E-2</v>
      </c>
      <c r="I130" s="17">
        <v>8.3875016447067893E-2</v>
      </c>
      <c r="J130" s="17">
        <v>5.9370700675943203E-2</v>
      </c>
      <c r="K130" s="17">
        <v>3.6325380749862302E-2</v>
      </c>
      <c r="L130" s="17">
        <v>3.4435644836031502E-2</v>
      </c>
      <c r="M130" s="17"/>
      <c r="N130" s="17">
        <v>3.06978219395815E-2</v>
      </c>
      <c r="O130" s="17">
        <v>4.9185828193064302E-2</v>
      </c>
      <c r="P130" s="17">
        <v>5.40009919816987E-2</v>
      </c>
      <c r="Q130" s="17">
        <v>0.10252426322234399</v>
      </c>
      <c r="R130" s="17"/>
      <c r="S130" s="17">
        <v>4.6064127641380702E-2</v>
      </c>
      <c r="T130" s="17">
        <v>5.7383820377894003E-2</v>
      </c>
      <c r="U130" s="17">
        <v>8.5016471894590606E-2</v>
      </c>
      <c r="V130" s="17">
        <v>4.2187443462958003E-2</v>
      </c>
      <c r="W130" s="17">
        <v>4.2111305655250002E-2</v>
      </c>
      <c r="X130" s="17">
        <v>6.1414502445224603E-2</v>
      </c>
      <c r="Y130" s="17">
        <v>6.19666482548158E-2</v>
      </c>
      <c r="Z130" s="17">
        <v>6.9750015792453005E-2</v>
      </c>
      <c r="AA130" s="17">
        <v>6.3561301458129896E-2</v>
      </c>
      <c r="AB130" s="17">
        <v>7.0177974414428093E-2</v>
      </c>
      <c r="AC130" s="17">
        <v>2.7960329250805799E-2</v>
      </c>
      <c r="AD130" s="17">
        <v>0.10146590213908099</v>
      </c>
      <c r="AE130" s="17"/>
      <c r="AF130" s="17">
        <v>6.06718026782515E-2</v>
      </c>
      <c r="AG130" s="17">
        <v>4.7079357342793803E-2</v>
      </c>
      <c r="AH130" s="17">
        <v>5.6604635234998799E-2</v>
      </c>
      <c r="AI130" s="17"/>
      <c r="AJ130" s="17">
        <v>3.53549103926755E-2</v>
      </c>
      <c r="AK130" s="17">
        <v>6.7673806687209195E-2</v>
      </c>
      <c r="AL130" s="17">
        <v>2.96118303238516E-2</v>
      </c>
      <c r="AM130" s="17">
        <v>8.5829757208304602E-2</v>
      </c>
      <c r="AN130" s="17">
        <v>8.42713622270507E-2</v>
      </c>
      <c r="AO130" s="17"/>
      <c r="AP130" s="17">
        <v>2.5831169603593499E-2</v>
      </c>
      <c r="AQ130" s="17">
        <v>5.7938587886883899E-2</v>
      </c>
      <c r="AR130" s="17">
        <v>6.1755136704467702E-2</v>
      </c>
    </row>
    <row r="131" spans="2:44" x14ac:dyDescent="0.5">
      <c r="B131" t="s">
        <v>87</v>
      </c>
      <c r="C131" s="17">
        <v>2.7861508942321402E-2</v>
      </c>
      <c r="D131" s="17">
        <v>2.2677595823476199E-2</v>
      </c>
      <c r="E131" s="17">
        <v>3.3037010227255498E-2</v>
      </c>
      <c r="F131" s="17"/>
      <c r="G131" s="17">
        <v>1.0420041202254701E-2</v>
      </c>
      <c r="H131" s="17">
        <v>2.7652794124824898E-2</v>
      </c>
      <c r="I131" s="17">
        <v>3.6946781644801703E-2</v>
      </c>
      <c r="J131" s="17">
        <v>4.3660084708814599E-2</v>
      </c>
      <c r="K131" s="17">
        <v>2.9664388485891899E-2</v>
      </c>
      <c r="L131" s="17">
        <v>1.8109648904019501E-2</v>
      </c>
      <c r="M131" s="17"/>
      <c r="N131" s="17">
        <v>1.44128305078175E-2</v>
      </c>
      <c r="O131" s="17">
        <v>1.3254826802089101E-2</v>
      </c>
      <c r="P131" s="17">
        <v>3.3530643736449102E-2</v>
      </c>
      <c r="Q131" s="17">
        <v>5.28408758960449E-2</v>
      </c>
      <c r="R131" s="17"/>
      <c r="S131" s="17">
        <v>2.2797096548129302E-2</v>
      </c>
      <c r="T131" s="17">
        <v>2.25752291004283E-2</v>
      </c>
      <c r="U131" s="17">
        <v>3.37729885315044E-2</v>
      </c>
      <c r="V131" s="17">
        <v>4.9119036453268997E-2</v>
      </c>
      <c r="W131" s="17">
        <v>1.9683519469603401E-2</v>
      </c>
      <c r="X131" s="17">
        <v>3.43951538194869E-2</v>
      </c>
      <c r="Y131" s="17">
        <v>1.9309274683978399E-2</v>
      </c>
      <c r="Z131" s="17">
        <v>1.3329288537278E-2</v>
      </c>
      <c r="AA131" s="17">
        <v>1.7025717887609499E-2</v>
      </c>
      <c r="AB131" s="17">
        <v>2.88360703103001E-2</v>
      </c>
      <c r="AC131" s="17">
        <v>3.7811132245210002E-2</v>
      </c>
      <c r="AD131" s="17">
        <v>5.6747990641255602E-2</v>
      </c>
      <c r="AE131" s="17"/>
      <c r="AF131" s="17">
        <v>3.2406494783125801E-2</v>
      </c>
      <c r="AG131" s="17">
        <v>1.9195905920997399E-2</v>
      </c>
      <c r="AH131" s="17">
        <v>5.4119467978803099E-2</v>
      </c>
      <c r="AI131" s="17"/>
      <c r="AJ131" s="17">
        <v>2.1013595627840002E-2</v>
      </c>
      <c r="AK131" s="17">
        <v>2.2823578090997498E-2</v>
      </c>
      <c r="AL131" s="17">
        <v>2.0300912870680698E-2</v>
      </c>
      <c r="AM131" s="17">
        <v>4.7284764573369498E-2</v>
      </c>
      <c r="AN131" s="17">
        <v>5.8276706107269198E-2</v>
      </c>
      <c r="AO131" s="17"/>
      <c r="AP131" s="17">
        <v>1.2516372287002199E-2</v>
      </c>
      <c r="AQ131" s="17">
        <v>2.5762502039212602E-2</v>
      </c>
      <c r="AR131" s="17">
        <v>1.4405008726723499E-2</v>
      </c>
    </row>
    <row r="132" spans="2:44" x14ac:dyDescent="0.5">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row>
    <row r="133" spans="2:44" x14ac:dyDescent="0.5">
      <c r="B133" s="6" t="s">
        <v>138</v>
      </c>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row>
    <row r="134" spans="2:44" x14ac:dyDescent="0.5">
      <c r="B134" s="24" t="s">
        <v>75</v>
      </c>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row>
    <row r="135" spans="2:44" x14ac:dyDescent="0.5">
      <c r="B135" t="s">
        <v>116</v>
      </c>
      <c r="C135" s="17">
        <v>0.404195200009836</v>
      </c>
      <c r="D135" s="17">
        <v>0.37544529074616201</v>
      </c>
      <c r="E135" s="17">
        <v>0.43089811264913802</v>
      </c>
      <c r="F135" s="17"/>
      <c r="G135" s="17">
        <v>0.40583879978684401</v>
      </c>
      <c r="H135" s="17">
        <v>0.40975828812526499</v>
      </c>
      <c r="I135" s="17">
        <v>0.42855785908780702</v>
      </c>
      <c r="J135" s="17">
        <v>0.40438343020798301</v>
      </c>
      <c r="K135" s="17">
        <v>0.37632886488521</v>
      </c>
      <c r="L135" s="17">
        <v>0.39731629863852203</v>
      </c>
      <c r="M135" s="17"/>
      <c r="N135" s="17">
        <v>0.405699497479871</v>
      </c>
      <c r="O135" s="17">
        <v>0.390222487351227</v>
      </c>
      <c r="P135" s="17">
        <v>0.41148853782049799</v>
      </c>
      <c r="Q135" s="17">
        <v>0.41249712526787002</v>
      </c>
      <c r="R135" s="17"/>
      <c r="S135" s="17">
        <v>0.370021959374283</v>
      </c>
      <c r="T135" s="17">
        <v>0.38027396102990202</v>
      </c>
      <c r="U135" s="17">
        <v>0.41679259972763899</v>
      </c>
      <c r="V135" s="17">
        <v>0.42659521476854201</v>
      </c>
      <c r="W135" s="17">
        <v>0.38810604403799698</v>
      </c>
      <c r="X135" s="17">
        <v>0.360248687603345</v>
      </c>
      <c r="Y135" s="17">
        <v>0.45839447208505402</v>
      </c>
      <c r="Z135" s="17">
        <v>0.396102829402037</v>
      </c>
      <c r="AA135" s="17">
        <v>0.43629599452860202</v>
      </c>
      <c r="AB135" s="17">
        <v>0.41690573217663401</v>
      </c>
      <c r="AC135" s="17">
        <v>0.39223598038914997</v>
      </c>
      <c r="AD135" s="17">
        <v>0.46666736788568702</v>
      </c>
      <c r="AE135" s="17"/>
      <c r="AF135" s="17">
        <v>0.392654296275463</v>
      </c>
      <c r="AG135" s="17">
        <v>0.386518273634816</v>
      </c>
      <c r="AH135" s="17">
        <v>0.47339269511347198</v>
      </c>
      <c r="AI135" s="17"/>
      <c r="AJ135" s="17">
        <v>0.357405830892494</v>
      </c>
      <c r="AK135" s="17">
        <v>0.39554470640241601</v>
      </c>
      <c r="AL135" s="17">
        <v>0.35574657996802</v>
      </c>
      <c r="AM135" s="17">
        <v>0.47154985332868599</v>
      </c>
      <c r="AN135" s="17">
        <v>0.46292039196484103</v>
      </c>
      <c r="AO135" s="17"/>
      <c r="AP135" s="17">
        <v>0.33223012267428398</v>
      </c>
      <c r="AQ135" s="17">
        <v>0.40097008447059201</v>
      </c>
      <c r="AR135" s="17">
        <v>0.36190922634654898</v>
      </c>
    </row>
    <row r="136" spans="2:44" x14ac:dyDescent="0.5">
      <c r="B136" t="s">
        <v>117</v>
      </c>
      <c r="C136" s="17">
        <v>0.37996625046223398</v>
      </c>
      <c r="D136" s="17">
        <v>0.42343125421060401</v>
      </c>
      <c r="E136" s="17">
        <v>0.33709790654167099</v>
      </c>
      <c r="F136" s="17"/>
      <c r="G136" s="17">
        <v>0.24341279340761501</v>
      </c>
      <c r="H136" s="17">
        <v>0.316322857869276</v>
      </c>
      <c r="I136" s="17">
        <v>0.30995216659767599</v>
      </c>
      <c r="J136" s="17">
        <v>0.35439262354845702</v>
      </c>
      <c r="K136" s="17">
        <v>0.473729073365592</v>
      </c>
      <c r="L136" s="17">
        <v>0.53750045643537703</v>
      </c>
      <c r="M136" s="17"/>
      <c r="N136" s="17">
        <v>0.43768097381404802</v>
      </c>
      <c r="O136" s="17">
        <v>0.37502663248953799</v>
      </c>
      <c r="P136" s="17">
        <v>0.37509881575307902</v>
      </c>
      <c r="Q136" s="17">
        <v>0.325015712302819</v>
      </c>
      <c r="R136" s="17"/>
      <c r="S136" s="17">
        <v>0.298856544686044</v>
      </c>
      <c r="T136" s="17">
        <v>0.39560665343963403</v>
      </c>
      <c r="U136" s="17">
        <v>0.37442406545477602</v>
      </c>
      <c r="V136" s="17">
        <v>0.35668978155690501</v>
      </c>
      <c r="W136" s="17">
        <v>0.36884455958310303</v>
      </c>
      <c r="X136" s="17">
        <v>0.38851637134011202</v>
      </c>
      <c r="Y136" s="17">
        <v>0.38488238939981301</v>
      </c>
      <c r="Z136" s="17">
        <v>0.358842698432568</v>
      </c>
      <c r="AA136" s="17">
        <v>0.42645070565318899</v>
      </c>
      <c r="AB136" s="17">
        <v>0.43329325232713101</v>
      </c>
      <c r="AC136" s="17">
        <v>0.41621711420687901</v>
      </c>
      <c r="AD136" s="17">
        <v>0.40029073818503602</v>
      </c>
      <c r="AE136" s="17"/>
      <c r="AF136" s="17">
        <v>0.419061834960964</v>
      </c>
      <c r="AG136" s="17">
        <v>0.40264578842798199</v>
      </c>
      <c r="AH136" s="17">
        <v>0.29547746222302401</v>
      </c>
      <c r="AI136" s="17"/>
      <c r="AJ136" s="17">
        <v>0.46152435481884102</v>
      </c>
      <c r="AK136" s="17">
        <v>0.32510152434535</v>
      </c>
      <c r="AL136" s="17">
        <v>0.42057765724591301</v>
      </c>
      <c r="AM136" s="17">
        <v>0.47987557948264897</v>
      </c>
      <c r="AN136" s="17">
        <v>0.30682312695986802</v>
      </c>
      <c r="AO136" s="17"/>
      <c r="AP136" s="17">
        <v>0.44172869548949001</v>
      </c>
      <c r="AQ136" s="17">
        <v>0.35633746752227202</v>
      </c>
      <c r="AR136" s="17">
        <v>0.394005141447831</v>
      </c>
    </row>
    <row r="137" spans="2:44" x14ac:dyDescent="0.5">
      <c r="B137" t="s">
        <v>118</v>
      </c>
      <c r="C137" s="17">
        <v>0.37463058245686598</v>
      </c>
      <c r="D137" s="17">
        <v>0.39422767947708598</v>
      </c>
      <c r="E137" s="17">
        <v>0.35412207960506797</v>
      </c>
      <c r="F137" s="17"/>
      <c r="G137" s="17">
        <v>0.34003623339097</v>
      </c>
      <c r="H137" s="17">
        <v>0.35289548167269802</v>
      </c>
      <c r="I137" s="17">
        <v>0.32033171411725098</v>
      </c>
      <c r="J137" s="17">
        <v>0.33207572108870698</v>
      </c>
      <c r="K137" s="17">
        <v>0.40272448987568799</v>
      </c>
      <c r="L137" s="17">
        <v>0.47550747089770201</v>
      </c>
      <c r="M137" s="17"/>
      <c r="N137" s="17">
        <v>0.47532040847879797</v>
      </c>
      <c r="O137" s="17">
        <v>0.39466595180376401</v>
      </c>
      <c r="P137" s="17">
        <v>0.31178849488442001</v>
      </c>
      <c r="Q137" s="17">
        <v>0.29632279479865398</v>
      </c>
      <c r="R137" s="17"/>
      <c r="S137" s="17">
        <v>0.42686253384173001</v>
      </c>
      <c r="T137" s="17">
        <v>0.35078720015783799</v>
      </c>
      <c r="U137" s="17">
        <v>0.39977686353338998</v>
      </c>
      <c r="V137" s="17">
        <v>0.35987916142425902</v>
      </c>
      <c r="W137" s="17">
        <v>0.343585371852062</v>
      </c>
      <c r="X137" s="17">
        <v>0.36205223499539901</v>
      </c>
      <c r="Y137" s="17">
        <v>0.325745234122509</v>
      </c>
      <c r="Z137" s="17">
        <v>0.33363799353063001</v>
      </c>
      <c r="AA137" s="17">
        <v>0.37697081447719499</v>
      </c>
      <c r="AB137" s="17">
        <v>0.40417916438194001</v>
      </c>
      <c r="AC137" s="17">
        <v>0.39429442266840498</v>
      </c>
      <c r="AD137" s="17">
        <v>0.37592591462105901</v>
      </c>
      <c r="AE137" s="17"/>
      <c r="AF137" s="17">
        <v>0.36580071993597701</v>
      </c>
      <c r="AG137" s="17">
        <v>0.40498599013848002</v>
      </c>
      <c r="AH137" s="17">
        <v>0.33042935096549603</v>
      </c>
      <c r="AI137" s="17"/>
      <c r="AJ137" s="17">
        <v>0.41852240505430499</v>
      </c>
      <c r="AK137" s="17">
        <v>0.32566211601301498</v>
      </c>
      <c r="AL137" s="17">
        <v>0.45157771498666199</v>
      </c>
      <c r="AM137" s="17">
        <v>0.320247616657585</v>
      </c>
      <c r="AN137" s="17">
        <v>0.343466047023676</v>
      </c>
      <c r="AO137" s="17"/>
      <c r="AP137" s="17">
        <v>0.44468921406635498</v>
      </c>
      <c r="AQ137" s="17">
        <v>0.373210774287835</v>
      </c>
      <c r="AR137" s="17">
        <v>0.38891659515913002</v>
      </c>
    </row>
    <row r="138" spans="2:44" x14ac:dyDescent="0.5">
      <c r="B138" t="s">
        <v>119</v>
      </c>
      <c r="C138" s="17">
        <v>0.34191058985305101</v>
      </c>
      <c r="D138" s="17">
        <v>0.37224086284170099</v>
      </c>
      <c r="E138" s="17">
        <v>0.310784327620237</v>
      </c>
      <c r="F138" s="17"/>
      <c r="G138" s="17">
        <v>0.26721164969934502</v>
      </c>
      <c r="H138" s="17">
        <v>0.246910023667576</v>
      </c>
      <c r="I138" s="17">
        <v>0.30624081982544099</v>
      </c>
      <c r="J138" s="17">
        <v>0.34512212668870701</v>
      </c>
      <c r="K138" s="17">
        <v>0.36735108384163601</v>
      </c>
      <c r="L138" s="17">
        <v>0.47820530079643098</v>
      </c>
      <c r="M138" s="17"/>
      <c r="N138" s="17">
        <v>0.41056789627908102</v>
      </c>
      <c r="O138" s="17">
        <v>0.36755355991872801</v>
      </c>
      <c r="P138" s="17">
        <v>0.29508814170714698</v>
      </c>
      <c r="Q138" s="17">
        <v>0.28178225388336398</v>
      </c>
      <c r="R138" s="17"/>
      <c r="S138" s="17">
        <v>0.29980905611907299</v>
      </c>
      <c r="T138" s="17">
        <v>0.36932446950188003</v>
      </c>
      <c r="U138" s="17">
        <v>0.36233558469267102</v>
      </c>
      <c r="V138" s="17">
        <v>0.335459528463733</v>
      </c>
      <c r="W138" s="17">
        <v>0.33246522374488902</v>
      </c>
      <c r="X138" s="17">
        <v>0.36557784854708197</v>
      </c>
      <c r="Y138" s="17">
        <v>0.35254168779418199</v>
      </c>
      <c r="Z138" s="17">
        <v>0.36306886631398799</v>
      </c>
      <c r="AA138" s="17">
        <v>0.32106266227644298</v>
      </c>
      <c r="AB138" s="17">
        <v>0.30641700780445003</v>
      </c>
      <c r="AC138" s="17">
        <v>0.352113752375109</v>
      </c>
      <c r="AD138" s="17">
        <v>0.445855832466449</v>
      </c>
      <c r="AE138" s="17"/>
      <c r="AF138" s="17">
        <v>0.35871515769435902</v>
      </c>
      <c r="AG138" s="17">
        <v>0.35782328104362499</v>
      </c>
      <c r="AH138" s="17">
        <v>0.318251120484005</v>
      </c>
      <c r="AI138" s="17"/>
      <c r="AJ138" s="17">
        <v>0.41022482282498601</v>
      </c>
      <c r="AK138" s="17">
        <v>0.28979085170003099</v>
      </c>
      <c r="AL138" s="17">
        <v>0.39655394345453099</v>
      </c>
      <c r="AM138" s="17">
        <v>0.38010032646432101</v>
      </c>
      <c r="AN138" s="17">
        <v>0.28888109426275299</v>
      </c>
      <c r="AO138" s="17"/>
      <c r="AP138" s="17">
        <v>0.38365770395533899</v>
      </c>
      <c r="AQ138" s="17">
        <v>0.32874034801659802</v>
      </c>
      <c r="AR138" s="17">
        <v>0.297080672740758</v>
      </c>
    </row>
    <row r="139" spans="2:44" x14ac:dyDescent="0.5">
      <c r="B139" t="s">
        <v>120</v>
      </c>
      <c r="C139" s="17">
        <v>0.33560512228996398</v>
      </c>
      <c r="D139" s="17">
        <v>0.33139975045867598</v>
      </c>
      <c r="E139" s="17">
        <v>0.33914869624167199</v>
      </c>
      <c r="F139" s="17"/>
      <c r="G139" s="17">
        <v>0.30082326731228798</v>
      </c>
      <c r="H139" s="17">
        <v>0.28965599908497303</v>
      </c>
      <c r="I139" s="17">
        <v>0.26754216607971998</v>
      </c>
      <c r="J139" s="17">
        <v>0.28469897807929601</v>
      </c>
      <c r="K139" s="17">
        <v>0.344420078070794</v>
      </c>
      <c r="L139" s="17">
        <v>0.48734104295535602</v>
      </c>
      <c r="M139" s="17"/>
      <c r="N139" s="17">
        <v>0.38127046672454601</v>
      </c>
      <c r="O139" s="17">
        <v>0.35804845685865699</v>
      </c>
      <c r="P139" s="17">
        <v>0.30321244970792899</v>
      </c>
      <c r="Q139" s="17">
        <v>0.28890485709608199</v>
      </c>
      <c r="R139" s="17"/>
      <c r="S139" s="17">
        <v>0.32782118627531998</v>
      </c>
      <c r="T139" s="17">
        <v>0.31579359381390298</v>
      </c>
      <c r="U139" s="17">
        <v>0.39091192084340198</v>
      </c>
      <c r="V139" s="17">
        <v>0.41125866016454998</v>
      </c>
      <c r="W139" s="17">
        <v>0.27230501621762099</v>
      </c>
      <c r="X139" s="17">
        <v>0.317423386131233</v>
      </c>
      <c r="Y139" s="17">
        <v>0.39663289548140901</v>
      </c>
      <c r="Z139" s="17">
        <v>0.27099647159434198</v>
      </c>
      <c r="AA139" s="17">
        <v>0.29360825106822003</v>
      </c>
      <c r="AB139" s="17">
        <v>0.28272337153035698</v>
      </c>
      <c r="AC139" s="17">
        <v>0.41852144866240798</v>
      </c>
      <c r="AD139" s="17">
        <v>0.38224281613815803</v>
      </c>
      <c r="AE139" s="17"/>
      <c r="AF139" s="17">
        <v>0.34112285139799597</v>
      </c>
      <c r="AG139" s="17">
        <v>0.36029825624072997</v>
      </c>
      <c r="AH139" s="17">
        <v>0.24501197704996</v>
      </c>
      <c r="AI139" s="17"/>
      <c r="AJ139" s="17">
        <v>0.36377244238658402</v>
      </c>
      <c r="AK139" s="17">
        <v>0.32173011201331703</v>
      </c>
      <c r="AL139" s="17">
        <v>0.40211646795600298</v>
      </c>
      <c r="AM139" s="17">
        <v>0.32885951320591</v>
      </c>
      <c r="AN139" s="17">
        <v>0.25695255432382103</v>
      </c>
      <c r="AO139" s="17"/>
      <c r="AP139" s="17">
        <v>0.34920497784555099</v>
      </c>
      <c r="AQ139" s="17">
        <v>0.34511392589561701</v>
      </c>
      <c r="AR139" s="17">
        <v>0.27945574540972301</v>
      </c>
    </row>
    <row r="140" spans="2:44" x14ac:dyDescent="0.5">
      <c r="B140" t="s">
        <v>121</v>
      </c>
      <c r="C140" s="17">
        <v>0.33302952610630199</v>
      </c>
      <c r="D140" s="17">
        <v>0.37730167334857201</v>
      </c>
      <c r="E140" s="17">
        <v>0.28714519192620303</v>
      </c>
      <c r="F140" s="17"/>
      <c r="G140" s="17">
        <v>0.30240772618373002</v>
      </c>
      <c r="H140" s="17">
        <v>0.28866438060765298</v>
      </c>
      <c r="I140" s="17">
        <v>0.27706414905842303</v>
      </c>
      <c r="J140" s="17">
        <v>0.34483744022461799</v>
      </c>
      <c r="K140" s="17">
        <v>0.32250528805495798</v>
      </c>
      <c r="L140" s="17">
        <v>0.43264039805524102</v>
      </c>
      <c r="M140" s="17"/>
      <c r="N140" s="17">
        <v>0.40652260165944099</v>
      </c>
      <c r="O140" s="17">
        <v>0.35999320680827301</v>
      </c>
      <c r="P140" s="17">
        <v>0.25054087914991902</v>
      </c>
      <c r="Q140" s="17">
        <v>0.29367191948958998</v>
      </c>
      <c r="R140" s="17"/>
      <c r="S140" s="17">
        <v>0.32317196509604901</v>
      </c>
      <c r="T140" s="17">
        <v>0.31902747598460701</v>
      </c>
      <c r="U140" s="17">
        <v>0.30958660411834499</v>
      </c>
      <c r="V140" s="17">
        <v>0.30045843565556402</v>
      </c>
      <c r="W140" s="17">
        <v>0.33103975614370001</v>
      </c>
      <c r="X140" s="17">
        <v>0.34220051333666002</v>
      </c>
      <c r="Y140" s="17">
        <v>0.32409128422878197</v>
      </c>
      <c r="Z140" s="17">
        <v>0.306520769928737</v>
      </c>
      <c r="AA140" s="17">
        <v>0.33711438208411698</v>
      </c>
      <c r="AB140" s="17">
        <v>0.39176682734218699</v>
      </c>
      <c r="AC140" s="17">
        <v>0.35966516777877</v>
      </c>
      <c r="AD140" s="17">
        <v>0.40077992800677098</v>
      </c>
      <c r="AE140" s="17"/>
      <c r="AF140" s="17">
        <v>0.32800316890854297</v>
      </c>
      <c r="AG140" s="17">
        <v>0.38251785067878002</v>
      </c>
      <c r="AH140" s="17">
        <v>0.242539218313676</v>
      </c>
      <c r="AI140" s="17"/>
      <c r="AJ140" s="17">
        <v>0.36180330168332597</v>
      </c>
      <c r="AK140" s="17">
        <v>0.31836687880419201</v>
      </c>
      <c r="AL140" s="17">
        <v>0.40625809842146299</v>
      </c>
      <c r="AM140" s="17">
        <v>0.248568873053994</v>
      </c>
      <c r="AN140" s="17">
        <v>0.27927905969689198</v>
      </c>
      <c r="AO140" s="17"/>
      <c r="AP140" s="17">
        <v>0.386691490034897</v>
      </c>
      <c r="AQ140" s="17">
        <v>0.35107738767549002</v>
      </c>
      <c r="AR140" s="17">
        <v>0.39846123009461598</v>
      </c>
    </row>
    <row r="141" spans="2:44" x14ac:dyDescent="0.5">
      <c r="B141" t="s">
        <v>122</v>
      </c>
      <c r="C141" s="17">
        <v>0.319179001941576</v>
      </c>
      <c r="D141" s="17">
        <v>0.32436538215688698</v>
      </c>
      <c r="E141" s="17">
        <v>0.31347972157451698</v>
      </c>
      <c r="F141" s="17"/>
      <c r="G141" s="17">
        <v>0.28983467801821899</v>
      </c>
      <c r="H141" s="17">
        <v>0.30269754666189902</v>
      </c>
      <c r="I141" s="17">
        <v>0.28543283955732801</v>
      </c>
      <c r="J141" s="17">
        <v>0.28976785824497198</v>
      </c>
      <c r="K141" s="17">
        <v>0.31201408614564302</v>
      </c>
      <c r="L141" s="17">
        <v>0.40854103205754</v>
      </c>
      <c r="M141" s="17"/>
      <c r="N141" s="17">
        <v>0.37009481584996401</v>
      </c>
      <c r="O141" s="17">
        <v>0.32974002681204501</v>
      </c>
      <c r="P141" s="17">
        <v>0.29422928291120598</v>
      </c>
      <c r="Q141" s="17">
        <v>0.27247393308059598</v>
      </c>
      <c r="R141" s="17"/>
      <c r="S141" s="17">
        <v>0.35300938189394598</v>
      </c>
      <c r="T141" s="17">
        <v>0.30758544848111202</v>
      </c>
      <c r="U141" s="17">
        <v>0.34073226948572799</v>
      </c>
      <c r="V141" s="17">
        <v>0.32708693838039499</v>
      </c>
      <c r="W141" s="17">
        <v>0.2716847530939</v>
      </c>
      <c r="X141" s="17">
        <v>0.30038368406219002</v>
      </c>
      <c r="Y141" s="17">
        <v>0.34268334445668402</v>
      </c>
      <c r="Z141" s="17">
        <v>0.30851167509216698</v>
      </c>
      <c r="AA141" s="17">
        <v>0.34630502175174199</v>
      </c>
      <c r="AB141" s="17">
        <v>0.29161653274140997</v>
      </c>
      <c r="AC141" s="17">
        <v>0.26417924719374403</v>
      </c>
      <c r="AD141" s="17">
        <v>0.32418043969966598</v>
      </c>
      <c r="AE141" s="17"/>
      <c r="AF141" s="17">
        <v>0.295773934592518</v>
      </c>
      <c r="AG141" s="17">
        <v>0.366620262933188</v>
      </c>
      <c r="AH141" s="17">
        <v>0.26327507607103801</v>
      </c>
      <c r="AI141" s="17"/>
      <c r="AJ141" s="17">
        <v>0.32730549322760599</v>
      </c>
      <c r="AK141" s="17">
        <v>0.31394154160201698</v>
      </c>
      <c r="AL141" s="17">
        <v>0.35239418043776599</v>
      </c>
      <c r="AM141" s="17">
        <v>0.24964940557498499</v>
      </c>
      <c r="AN141" s="17">
        <v>0.276068527436449</v>
      </c>
      <c r="AO141" s="17"/>
      <c r="AP141" s="17">
        <v>0.28568319492031502</v>
      </c>
      <c r="AQ141" s="17">
        <v>0.34381683765916998</v>
      </c>
      <c r="AR141" s="17">
        <v>0.29630558529844703</v>
      </c>
    </row>
    <row r="142" spans="2:44" x14ac:dyDescent="0.5">
      <c r="B142" t="s">
        <v>123</v>
      </c>
      <c r="C142" s="17">
        <v>0.31399939984905301</v>
      </c>
      <c r="D142" s="17">
        <v>0.36247323722358399</v>
      </c>
      <c r="E142" s="17">
        <v>0.26503222450730501</v>
      </c>
      <c r="F142" s="17"/>
      <c r="G142" s="17">
        <v>0.27695133668547101</v>
      </c>
      <c r="H142" s="17">
        <v>0.25755472292658099</v>
      </c>
      <c r="I142" s="17">
        <v>0.22243957107786899</v>
      </c>
      <c r="J142" s="17">
        <v>0.28286247701776002</v>
      </c>
      <c r="K142" s="17">
        <v>0.33514117605275501</v>
      </c>
      <c r="L142" s="17">
        <v>0.47050582402037</v>
      </c>
      <c r="M142" s="17"/>
      <c r="N142" s="17">
        <v>0.38799763225704798</v>
      </c>
      <c r="O142" s="17">
        <v>0.32643285587071202</v>
      </c>
      <c r="P142" s="17">
        <v>0.26198275917999703</v>
      </c>
      <c r="Q142" s="17">
        <v>0.26224773351251701</v>
      </c>
      <c r="R142" s="17"/>
      <c r="S142" s="17">
        <v>0.32668423336912</v>
      </c>
      <c r="T142" s="17">
        <v>0.33527409961426102</v>
      </c>
      <c r="U142" s="17">
        <v>0.352080099470855</v>
      </c>
      <c r="V142" s="17">
        <v>0.33951085930983699</v>
      </c>
      <c r="W142" s="17">
        <v>0.29507630139095298</v>
      </c>
      <c r="X142" s="17">
        <v>0.29303501375548402</v>
      </c>
      <c r="Y142" s="17">
        <v>0.29742276716940702</v>
      </c>
      <c r="Z142" s="17">
        <v>0.27455079948988897</v>
      </c>
      <c r="AA142" s="17">
        <v>0.33852613280426502</v>
      </c>
      <c r="AB142" s="17">
        <v>0.27488373773770403</v>
      </c>
      <c r="AC142" s="17">
        <v>0.27013697661425401</v>
      </c>
      <c r="AD142" s="17">
        <v>0.28895838959053699</v>
      </c>
      <c r="AE142" s="17"/>
      <c r="AF142" s="17">
        <v>0.30622253962149898</v>
      </c>
      <c r="AG142" s="17">
        <v>0.35353710214374801</v>
      </c>
      <c r="AH142" s="17">
        <v>0.255765200673088</v>
      </c>
      <c r="AI142" s="17"/>
      <c r="AJ142" s="17">
        <v>0.34709429841195699</v>
      </c>
      <c r="AK142" s="17">
        <v>0.30123954875620601</v>
      </c>
      <c r="AL142" s="17">
        <v>0.41705874358988199</v>
      </c>
      <c r="AM142" s="17">
        <v>0.37810394115169599</v>
      </c>
      <c r="AN142" s="17">
        <v>0.23005530837039301</v>
      </c>
      <c r="AO142" s="17"/>
      <c r="AP142" s="17">
        <v>0.37164029741913601</v>
      </c>
      <c r="AQ142" s="17">
        <v>0.31347154373115699</v>
      </c>
      <c r="AR142" s="17">
        <v>0.38921906059203099</v>
      </c>
    </row>
    <row r="143" spans="2:44" x14ac:dyDescent="0.5">
      <c r="B143" t="s">
        <v>124</v>
      </c>
      <c r="C143" s="17">
        <v>0.28289330483672598</v>
      </c>
      <c r="D143" s="17">
        <v>0.302523411661973</v>
      </c>
      <c r="E143" s="17">
        <v>0.26293731048406999</v>
      </c>
      <c r="F143" s="17"/>
      <c r="G143" s="17">
        <v>0.25775612684478499</v>
      </c>
      <c r="H143" s="17">
        <v>0.26952463486962802</v>
      </c>
      <c r="I143" s="17">
        <v>0.24200128288370601</v>
      </c>
      <c r="J143" s="17">
        <v>0.28614952158226897</v>
      </c>
      <c r="K143" s="17">
        <v>0.29485009312231297</v>
      </c>
      <c r="L143" s="17">
        <v>0.33318429648268499</v>
      </c>
      <c r="M143" s="17"/>
      <c r="N143" s="17">
        <v>0.34073554037665399</v>
      </c>
      <c r="O143" s="17">
        <v>0.31763674553135302</v>
      </c>
      <c r="P143" s="17">
        <v>0.242917314919085</v>
      </c>
      <c r="Q143" s="17">
        <v>0.22057993261174599</v>
      </c>
      <c r="R143" s="17"/>
      <c r="S143" s="17">
        <v>0.31705172965537998</v>
      </c>
      <c r="T143" s="17">
        <v>0.29125005786813601</v>
      </c>
      <c r="U143" s="17">
        <v>0.24768978491249699</v>
      </c>
      <c r="V143" s="17">
        <v>0.272542585804885</v>
      </c>
      <c r="W143" s="17">
        <v>0.236699737332211</v>
      </c>
      <c r="X143" s="17">
        <v>0.247082347541077</v>
      </c>
      <c r="Y143" s="17">
        <v>0.27910047555427703</v>
      </c>
      <c r="Z143" s="17">
        <v>0.207277989758297</v>
      </c>
      <c r="AA143" s="17">
        <v>0.30486606594106502</v>
      </c>
      <c r="AB143" s="17">
        <v>0.33648984226108902</v>
      </c>
      <c r="AC143" s="17">
        <v>0.316227808017854</v>
      </c>
      <c r="AD143" s="17">
        <v>0.240623832167533</v>
      </c>
      <c r="AE143" s="17"/>
      <c r="AF143" s="17">
        <v>0.227585256399815</v>
      </c>
      <c r="AG143" s="17">
        <v>0.35709083073925102</v>
      </c>
      <c r="AH143" s="17">
        <v>0.236111136163278</v>
      </c>
      <c r="AI143" s="17"/>
      <c r="AJ143" s="17">
        <v>0.25620669254227701</v>
      </c>
      <c r="AK143" s="17">
        <v>0.33115905584466998</v>
      </c>
      <c r="AL143" s="17">
        <v>0.41415102738066201</v>
      </c>
      <c r="AM143" s="17">
        <v>0.148284139451278</v>
      </c>
      <c r="AN143" s="17">
        <v>0.23210696135797901</v>
      </c>
      <c r="AO143" s="17"/>
      <c r="AP143" s="17">
        <v>0.24895596226809999</v>
      </c>
      <c r="AQ143" s="17">
        <v>0.33017016815421302</v>
      </c>
      <c r="AR143" s="17">
        <v>0.40688949612890701</v>
      </c>
    </row>
    <row r="144" spans="2:44" x14ac:dyDescent="0.5">
      <c r="B144" t="s">
        <v>125</v>
      </c>
      <c r="C144" s="17">
        <v>0.27788275876546598</v>
      </c>
      <c r="D144" s="17">
        <v>0.30649411804842402</v>
      </c>
      <c r="E144" s="17">
        <v>0.248031805027108</v>
      </c>
      <c r="F144" s="17"/>
      <c r="G144" s="17">
        <v>0.30849518966039402</v>
      </c>
      <c r="H144" s="17">
        <v>0.31124534829160999</v>
      </c>
      <c r="I144" s="17">
        <v>0.30453702816907202</v>
      </c>
      <c r="J144" s="17">
        <v>0.24357775789987199</v>
      </c>
      <c r="K144" s="17">
        <v>0.27743725635593203</v>
      </c>
      <c r="L144" s="17">
        <v>0.23693360251687401</v>
      </c>
      <c r="M144" s="17"/>
      <c r="N144" s="17">
        <v>0.29587553517487197</v>
      </c>
      <c r="O144" s="17">
        <v>0.26734605865914801</v>
      </c>
      <c r="P144" s="17">
        <v>0.28024571396769898</v>
      </c>
      <c r="Q144" s="17">
        <v>0.27014055949784099</v>
      </c>
      <c r="R144" s="17"/>
      <c r="S144" s="17">
        <v>0.28229295012944</v>
      </c>
      <c r="T144" s="17">
        <v>0.249862396956847</v>
      </c>
      <c r="U144" s="17">
        <v>0.30035426698821599</v>
      </c>
      <c r="V144" s="17">
        <v>0.30996701622332901</v>
      </c>
      <c r="W144" s="17">
        <v>0.20934435938707099</v>
      </c>
      <c r="X144" s="17">
        <v>0.265541757965014</v>
      </c>
      <c r="Y144" s="17">
        <v>0.25678985691341899</v>
      </c>
      <c r="Z144" s="17">
        <v>0.25324256188404498</v>
      </c>
      <c r="AA144" s="17">
        <v>0.305947670620412</v>
      </c>
      <c r="AB144" s="17">
        <v>0.27375860957611498</v>
      </c>
      <c r="AC144" s="17">
        <v>0.33799091274318599</v>
      </c>
      <c r="AD144" s="17">
        <v>0.31759571410808402</v>
      </c>
      <c r="AE144" s="17"/>
      <c r="AF144" s="17">
        <v>0.29471763918231098</v>
      </c>
      <c r="AG144" s="17">
        <v>0.25633141272205001</v>
      </c>
      <c r="AH144" s="17">
        <v>0.27861702641658997</v>
      </c>
      <c r="AI144" s="17"/>
      <c r="AJ144" s="17">
        <v>0.31346448400455401</v>
      </c>
      <c r="AK144" s="17">
        <v>0.21992531929384401</v>
      </c>
      <c r="AL144" s="17">
        <v>0.23660055412438699</v>
      </c>
      <c r="AM144" s="17">
        <v>0.42758850222967898</v>
      </c>
      <c r="AN144" s="17">
        <v>0.28082298952271201</v>
      </c>
      <c r="AO144" s="17"/>
      <c r="AP144" s="17">
        <v>0.29411824884625798</v>
      </c>
      <c r="AQ144" s="17">
        <v>0.25586595191766298</v>
      </c>
      <c r="AR144" s="17">
        <v>0.25967707131369899</v>
      </c>
    </row>
    <row r="145" spans="2:44" x14ac:dyDescent="0.5">
      <c r="B145" t="s">
        <v>126</v>
      </c>
      <c r="C145" s="17">
        <v>0.27053256529696501</v>
      </c>
      <c r="D145" s="17">
        <v>0.26517037747633398</v>
      </c>
      <c r="E145" s="17">
        <v>0.273854451520748</v>
      </c>
      <c r="F145" s="17"/>
      <c r="G145" s="17">
        <v>0.38591062766898498</v>
      </c>
      <c r="H145" s="17">
        <v>0.31234241919210598</v>
      </c>
      <c r="I145" s="17">
        <v>0.2563455227459</v>
      </c>
      <c r="J145" s="17">
        <v>0.24328845901358601</v>
      </c>
      <c r="K145" s="17">
        <v>0.22754556283531299</v>
      </c>
      <c r="L145" s="17">
        <v>0.22253035503676999</v>
      </c>
      <c r="M145" s="17"/>
      <c r="N145" s="17">
        <v>0.25281624870236102</v>
      </c>
      <c r="O145" s="17">
        <v>0.28353308059707699</v>
      </c>
      <c r="P145" s="17">
        <v>0.25775280885978002</v>
      </c>
      <c r="Q145" s="17">
        <v>0.28395629812144102</v>
      </c>
      <c r="R145" s="17"/>
      <c r="S145" s="17">
        <v>0.28908653628693398</v>
      </c>
      <c r="T145" s="17">
        <v>0.21879151253448101</v>
      </c>
      <c r="U145" s="17">
        <v>0.344520827035665</v>
      </c>
      <c r="V145" s="17">
        <v>0.30383644214205802</v>
      </c>
      <c r="W145" s="17">
        <v>0.26684741763258901</v>
      </c>
      <c r="X145" s="17">
        <v>0.24046805151588799</v>
      </c>
      <c r="Y145" s="17">
        <v>0.27542032191437199</v>
      </c>
      <c r="Z145" s="17">
        <v>0.241651635722995</v>
      </c>
      <c r="AA145" s="17">
        <v>0.30491220033033001</v>
      </c>
      <c r="AB145" s="17">
        <v>0.20973797847286799</v>
      </c>
      <c r="AC145" s="17">
        <v>0.23972626249272699</v>
      </c>
      <c r="AD145" s="17">
        <v>0.34277813014249198</v>
      </c>
      <c r="AE145" s="17"/>
      <c r="AF145" s="17">
        <v>0.21487569186786901</v>
      </c>
      <c r="AG145" s="17">
        <v>0.29363182113445602</v>
      </c>
      <c r="AH145" s="17">
        <v>0.27461799290085698</v>
      </c>
      <c r="AI145" s="17"/>
      <c r="AJ145" s="17">
        <v>0.198929910360157</v>
      </c>
      <c r="AK145" s="17">
        <v>0.32043473954229701</v>
      </c>
      <c r="AL145" s="17">
        <v>0.237771465928694</v>
      </c>
      <c r="AM145" s="17">
        <v>0.28183065767593601</v>
      </c>
      <c r="AN145" s="17">
        <v>0.28503595226972001</v>
      </c>
      <c r="AO145" s="17"/>
      <c r="AP145" s="17">
        <v>0.21465443806839099</v>
      </c>
      <c r="AQ145" s="17">
        <v>0.31498562476976499</v>
      </c>
      <c r="AR145" s="17">
        <v>0.198569640965402</v>
      </c>
    </row>
    <row r="146" spans="2:44" x14ac:dyDescent="0.5">
      <c r="B146" t="s">
        <v>127</v>
      </c>
      <c r="C146" s="17">
        <v>0.27015776711385497</v>
      </c>
      <c r="D146" s="17">
        <v>0.30614780586604701</v>
      </c>
      <c r="E146" s="17">
        <v>0.235102263752758</v>
      </c>
      <c r="F146" s="17"/>
      <c r="G146" s="17">
        <v>0.23910911902783399</v>
      </c>
      <c r="H146" s="17">
        <v>0.26006780310892802</v>
      </c>
      <c r="I146" s="17">
        <v>0.242133619519039</v>
      </c>
      <c r="J146" s="17">
        <v>0.259973613505042</v>
      </c>
      <c r="K146" s="17">
        <v>0.28281619344178599</v>
      </c>
      <c r="L146" s="17">
        <v>0.32171691034545302</v>
      </c>
      <c r="M146" s="17"/>
      <c r="N146" s="17">
        <v>0.34767030577805802</v>
      </c>
      <c r="O146" s="17">
        <v>0.32555548080164098</v>
      </c>
      <c r="P146" s="17">
        <v>0.1985789287801</v>
      </c>
      <c r="Q146" s="17">
        <v>0.19057952506359699</v>
      </c>
      <c r="R146" s="17"/>
      <c r="S146" s="17">
        <v>0.288097586230179</v>
      </c>
      <c r="T146" s="17">
        <v>0.27062934969288099</v>
      </c>
      <c r="U146" s="17">
        <v>0.22230780317371401</v>
      </c>
      <c r="V146" s="17">
        <v>0.24547677915225699</v>
      </c>
      <c r="W146" s="17">
        <v>0.21529385234648599</v>
      </c>
      <c r="X146" s="17">
        <v>0.29452643214555002</v>
      </c>
      <c r="Y146" s="17">
        <v>0.25236286366171601</v>
      </c>
      <c r="Z146" s="17">
        <v>0.24715494003903701</v>
      </c>
      <c r="AA146" s="17">
        <v>0.23829684037656901</v>
      </c>
      <c r="AB146" s="17">
        <v>0.31431960892601002</v>
      </c>
      <c r="AC146" s="17">
        <v>0.33437400104124998</v>
      </c>
      <c r="AD146" s="17">
        <v>0.396680103830229</v>
      </c>
      <c r="AE146" s="17"/>
      <c r="AF146" s="17">
        <v>0.233527709002356</v>
      </c>
      <c r="AG146" s="17">
        <v>0.32040258624380202</v>
      </c>
      <c r="AH146" s="17">
        <v>0.25108054720017903</v>
      </c>
      <c r="AI146" s="17"/>
      <c r="AJ146" s="17">
        <v>0.310245921683662</v>
      </c>
      <c r="AK146" s="17">
        <v>0.242601584829511</v>
      </c>
      <c r="AL146" s="17">
        <v>0.30559667947475999</v>
      </c>
      <c r="AM146" s="17">
        <v>0.13060955736156701</v>
      </c>
      <c r="AN146" s="17">
        <v>0.231885290688644</v>
      </c>
      <c r="AO146" s="17"/>
      <c r="AP146" s="17">
        <v>0.32180163746293899</v>
      </c>
      <c r="AQ146" s="17">
        <v>0.284840627321095</v>
      </c>
      <c r="AR146" s="17">
        <v>0.28328101804316003</v>
      </c>
    </row>
    <row r="147" spans="2:44" x14ac:dyDescent="0.5">
      <c r="B147" t="s">
        <v>128</v>
      </c>
      <c r="C147" s="17">
        <v>0.26772374235229801</v>
      </c>
      <c r="D147" s="17">
        <v>0.33665535515804701</v>
      </c>
      <c r="E147" s="17">
        <v>0.199372275391621</v>
      </c>
      <c r="F147" s="17"/>
      <c r="G147" s="17">
        <v>0.21878989254206799</v>
      </c>
      <c r="H147" s="17">
        <v>0.20395806529945801</v>
      </c>
      <c r="I147" s="17">
        <v>0.23511771948646201</v>
      </c>
      <c r="J147" s="17">
        <v>0.28823406316550299</v>
      </c>
      <c r="K147" s="17">
        <v>0.30674227950367899</v>
      </c>
      <c r="L147" s="17">
        <v>0.33569271447144</v>
      </c>
      <c r="M147" s="17"/>
      <c r="N147" s="17">
        <v>0.33906905565279699</v>
      </c>
      <c r="O147" s="17">
        <v>0.293549281127999</v>
      </c>
      <c r="P147" s="17">
        <v>0.21415248351623001</v>
      </c>
      <c r="Q147" s="17">
        <v>0.20969855118567399</v>
      </c>
      <c r="R147" s="17"/>
      <c r="S147" s="17">
        <v>0.26397944052141398</v>
      </c>
      <c r="T147" s="17">
        <v>0.24457206326273101</v>
      </c>
      <c r="U147" s="17">
        <v>0.294995022854384</v>
      </c>
      <c r="V147" s="17">
        <v>0.24213056225450599</v>
      </c>
      <c r="W147" s="17">
        <v>0.22242380531806799</v>
      </c>
      <c r="X147" s="17">
        <v>0.19628669504806401</v>
      </c>
      <c r="Y147" s="17">
        <v>0.32478587697595102</v>
      </c>
      <c r="Z147" s="17">
        <v>0.20326913374997499</v>
      </c>
      <c r="AA147" s="17">
        <v>0.32159777413671298</v>
      </c>
      <c r="AB147" s="17">
        <v>0.31467814587555898</v>
      </c>
      <c r="AC147" s="17">
        <v>0.26692926586982102</v>
      </c>
      <c r="AD147" s="17">
        <v>0.30602628055511599</v>
      </c>
      <c r="AE147" s="17"/>
      <c r="AF147" s="17">
        <v>0.24934264876901699</v>
      </c>
      <c r="AG147" s="17">
        <v>0.31646427003746402</v>
      </c>
      <c r="AH147" s="17">
        <v>0.21688149353295699</v>
      </c>
      <c r="AI147" s="17"/>
      <c r="AJ147" s="17">
        <v>0.29795772246584601</v>
      </c>
      <c r="AK147" s="17">
        <v>0.23578133459939199</v>
      </c>
      <c r="AL147" s="17">
        <v>0.34979863443240899</v>
      </c>
      <c r="AM147" s="17">
        <v>0.30322749949123601</v>
      </c>
      <c r="AN147" s="17">
        <v>0.21246952333733299</v>
      </c>
      <c r="AO147" s="17"/>
      <c r="AP147" s="17">
        <v>0.31883156705804699</v>
      </c>
      <c r="AQ147" s="17">
        <v>0.25407209909448403</v>
      </c>
      <c r="AR147" s="17">
        <v>0.31789446337484001</v>
      </c>
    </row>
    <row r="148" spans="2:44" x14ac:dyDescent="0.5">
      <c r="B148" t="s">
        <v>129</v>
      </c>
      <c r="C148" s="17">
        <v>0.25743628471965702</v>
      </c>
      <c r="D148" s="17">
        <v>0.22586431654526601</v>
      </c>
      <c r="E148" s="17">
        <v>0.28741916413958202</v>
      </c>
      <c r="F148" s="17"/>
      <c r="G148" s="17">
        <v>0.25507876669482299</v>
      </c>
      <c r="H148" s="17">
        <v>0.237429591966932</v>
      </c>
      <c r="I148" s="17">
        <v>0.28063026858270301</v>
      </c>
      <c r="J148" s="17">
        <v>0.26695532054902699</v>
      </c>
      <c r="K148" s="17">
        <v>0.24309036718511401</v>
      </c>
      <c r="L148" s="17">
        <v>0.25820778293729102</v>
      </c>
      <c r="M148" s="17"/>
      <c r="N148" s="17">
        <v>0.234379077283347</v>
      </c>
      <c r="O148" s="17">
        <v>0.25757361981188798</v>
      </c>
      <c r="P148" s="17">
        <v>0.26161118609336798</v>
      </c>
      <c r="Q148" s="17">
        <v>0.27702765152257502</v>
      </c>
      <c r="R148" s="17"/>
      <c r="S148" s="17">
        <v>0.22316105723023499</v>
      </c>
      <c r="T148" s="17">
        <v>0.228584954268789</v>
      </c>
      <c r="U148" s="17">
        <v>0.30439677524493203</v>
      </c>
      <c r="V148" s="17">
        <v>0.26516444021531799</v>
      </c>
      <c r="W148" s="17">
        <v>0.21856044092389601</v>
      </c>
      <c r="X148" s="17">
        <v>0.22960476209935199</v>
      </c>
      <c r="Y148" s="17">
        <v>0.29156540891038801</v>
      </c>
      <c r="Z148" s="17">
        <v>0.19267847606674601</v>
      </c>
      <c r="AA148" s="17">
        <v>0.35286828724788799</v>
      </c>
      <c r="AB148" s="17">
        <v>0.23490853189483499</v>
      </c>
      <c r="AC148" s="17">
        <v>0.218924600795185</v>
      </c>
      <c r="AD148" s="17">
        <v>0.34593869814287198</v>
      </c>
      <c r="AE148" s="17"/>
      <c r="AF148" s="17">
        <v>0.23937617062210501</v>
      </c>
      <c r="AG148" s="17">
        <v>0.27228275654530598</v>
      </c>
      <c r="AH148" s="17">
        <v>0.24459779723431199</v>
      </c>
      <c r="AI148" s="17"/>
      <c r="AJ148" s="17">
        <v>0.20427782910936401</v>
      </c>
      <c r="AK148" s="17">
        <v>0.31411669252804197</v>
      </c>
      <c r="AL148" s="17">
        <v>0.26428960169537802</v>
      </c>
      <c r="AM148" s="17">
        <v>0.34031027185739199</v>
      </c>
      <c r="AN148" s="17">
        <v>0.249781774014598</v>
      </c>
      <c r="AO148" s="17"/>
      <c r="AP148" s="17">
        <v>0.182265206567609</v>
      </c>
      <c r="AQ148" s="17">
        <v>0.30798320270405899</v>
      </c>
      <c r="AR148" s="17">
        <v>0.30422849447550299</v>
      </c>
    </row>
    <row r="149" spans="2:44" x14ac:dyDescent="0.5">
      <c r="B149" t="s">
        <v>130</v>
      </c>
      <c r="C149" s="17">
        <v>0.24764240679961599</v>
      </c>
      <c r="D149" s="17">
        <v>0.263422308770145</v>
      </c>
      <c r="E149" s="17">
        <v>0.23224950145276599</v>
      </c>
      <c r="F149" s="17"/>
      <c r="G149" s="17">
        <v>0.23672723487064401</v>
      </c>
      <c r="H149" s="17">
        <v>0.23941886412215699</v>
      </c>
      <c r="I149" s="17">
        <v>0.22120842590581999</v>
      </c>
      <c r="J149" s="17">
        <v>0.24658023251858999</v>
      </c>
      <c r="K149" s="17">
        <v>0.30834724923242302</v>
      </c>
      <c r="L149" s="17">
        <v>0.24312113601817301</v>
      </c>
      <c r="M149" s="17"/>
      <c r="N149" s="17">
        <v>0.272823956297435</v>
      </c>
      <c r="O149" s="17">
        <v>0.246833588754236</v>
      </c>
      <c r="P149" s="17">
        <v>0.25664842906351798</v>
      </c>
      <c r="Q149" s="17">
        <v>0.215900456514727</v>
      </c>
      <c r="R149" s="17"/>
      <c r="S149" s="17">
        <v>0.27661599398898601</v>
      </c>
      <c r="T149" s="17">
        <v>0.244227274298594</v>
      </c>
      <c r="U149" s="17">
        <v>0.20352745614660001</v>
      </c>
      <c r="V149" s="17">
        <v>0.26034209531784802</v>
      </c>
      <c r="W149" s="17">
        <v>0.26616980611104901</v>
      </c>
      <c r="X149" s="17">
        <v>0.25378891553563698</v>
      </c>
      <c r="Y149" s="17">
        <v>0.247099790488465</v>
      </c>
      <c r="Z149" s="17">
        <v>0.27792779448744998</v>
      </c>
      <c r="AA149" s="17">
        <v>0.242971561591696</v>
      </c>
      <c r="AB149" s="17">
        <v>0.22566150533213</v>
      </c>
      <c r="AC149" s="17">
        <v>0.19228684172413901</v>
      </c>
      <c r="AD149" s="17">
        <v>0.28218038192956002</v>
      </c>
      <c r="AE149" s="17"/>
      <c r="AF149" s="17">
        <v>0.26893818674268799</v>
      </c>
      <c r="AG149" s="17">
        <v>0.23043800296373701</v>
      </c>
      <c r="AH149" s="17">
        <v>0.26117269078231398</v>
      </c>
      <c r="AI149" s="17"/>
      <c r="AJ149" s="17">
        <v>0.32085316385005402</v>
      </c>
      <c r="AK149" s="17">
        <v>0.148016834023214</v>
      </c>
      <c r="AL149" s="17">
        <v>0.21804796056279699</v>
      </c>
      <c r="AM149" s="17">
        <v>0.40464884617239399</v>
      </c>
      <c r="AN149" s="17">
        <v>0.27512744733170602</v>
      </c>
      <c r="AO149" s="17"/>
      <c r="AP149" s="17">
        <v>0.31358770473269199</v>
      </c>
      <c r="AQ149" s="17">
        <v>0.20850338048577</v>
      </c>
      <c r="AR149" s="17">
        <v>0.184468972960008</v>
      </c>
    </row>
    <row r="150" spans="2:44" x14ac:dyDescent="0.5">
      <c r="B150" t="s">
        <v>131</v>
      </c>
      <c r="C150" s="17">
        <v>0.203840615363997</v>
      </c>
      <c r="D150" s="17">
        <v>0.205422760509336</v>
      </c>
      <c r="E150" s="17">
        <v>0.202149679774765</v>
      </c>
      <c r="F150" s="17"/>
      <c r="G150" s="17">
        <v>0.111947408991783</v>
      </c>
      <c r="H150" s="17">
        <v>0.110728742382683</v>
      </c>
      <c r="I150" s="17">
        <v>0.16996008667228099</v>
      </c>
      <c r="J150" s="17">
        <v>0.22263671767255699</v>
      </c>
      <c r="K150" s="17">
        <v>0.29831895499777</v>
      </c>
      <c r="L150" s="17">
        <v>0.28931076462851502</v>
      </c>
      <c r="M150" s="17"/>
      <c r="N150" s="17">
        <v>0.155303480748678</v>
      </c>
      <c r="O150" s="17">
        <v>0.161609458250844</v>
      </c>
      <c r="P150" s="17">
        <v>0.25139231845313298</v>
      </c>
      <c r="Q150" s="17">
        <v>0.26031901348046099</v>
      </c>
      <c r="R150" s="17"/>
      <c r="S150" s="17">
        <v>0.15590595396482401</v>
      </c>
      <c r="T150" s="17">
        <v>0.22195738370624499</v>
      </c>
      <c r="U150" s="17">
        <v>0.20070614359792899</v>
      </c>
      <c r="V150" s="17">
        <v>0.341569230768489</v>
      </c>
      <c r="W150" s="17">
        <v>0.18352413487071001</v>
      </c>
      <c r="X150" s="17">
        <v>0.20000146580317399</v>
      </c>
      <c r="Y150" s="17">
        <v>0.287252283916132</v>
      </c>
      <c r="Z150" s="17">
        <v>0.20057708870642399</v>
      </c>
      <c r="AA150" s="17">
        <v>0.19071493239071199</v>
      </c>
      <c r="AB150" s="17">
        <v>0.129020545208583</v>
      </c>
      <c r="AC150" s="17">
        <v>0.180650149281911</v>
      </c>
      <c r="AD150" s="17">
        <v>9.5894866517641897E-2</v>
      </c>
      <c r="AE150" s="17"/>
      <c r="AF150" s="17">
        <v>0.35109150539803302</v>
      </c>
      <c r="AG150" s="17">
        <v>0.12640226544442201</v>
      </c>
      <c r="AH150" s="17">
        <v>0.13823697551610201</v>
      </c>
      <c r="AI150" s="17"/>
      <c r="AJ150" s="17">
        <v>0.31166385110735401</v>
      </c>
      <c r="AK150" s="17">
        <v>0.139325435949716</v>
      </c>
      <c r="AL150" s="17">
        <v>0.10475854301936301</v>
      </c>
      <c r="AM150" s="17">
        <v>0.60849010160378303</v>
      </c>
      <c r="AN150" s="17">
        <v>0.167063750096237</v>
      </c>
      <c r="AO150" s="17"/>
      <c r="AP150" s="17">
        <v>0.25179408602751902</v>
      </c>
      <c r="AQ150" s="17">
        <v>0.130769519933262</v>
      </c>
      <c r="AR150" s="17">
        <v>0.109577829239465</v>
      </c>
    </row>
    <row r="151" spans="2:44" x14ac:dyDescent="0.5">
      <c r="B151" t="s">
        <v>132</v>
      </c>
      <c r="C151" s="17">
        <v>0.16929480099984101</v>
      </c>
      <c r="D151" s="17">
        <v>0.19687138766926099</v>
      </c>
      <c r="E151" s="17">
        <v>0.14002887662059499</v>
      </c>
      <c r="F151" s="17"/>
      <c r="G151" s="17">
        <v>0.191945520415642</v>
      </c>
      <c r="H151" s="17">
        <v>0.14491115185321199</v>
      </c>
      <c r="I151" s="17">
        <v>0.15322333625001</v>
      </c>
      <c r="J151" s="17">
        <v>0.185208395391358</v>
      </c>
      <c r="K151" s="17">
        <v>0.152584490861504</v>
      </c>
      <c r="L151" s="17">
        <v>0.185408227174087</v>
      </c>
      <c r="M151" s="17"/>
      <c r="N151" s="17">
        <v>0.164558303131079</v>
      </c>
      <c r="O151" s="17">
        <v>0.18450520762355699</v>
      </c>
      <c r="P151" s="17">
        <v>0.149153457003528</v>
      </c>
      <c r="Q151" s="17">
        <v>0.17423910987598201</v>
      </c>
      <c r="R151" s="17"/>
      <c r="S151" s="17">
        <v>0.16253842230408599</v>
      </c>
      <c r="T151" s="17">
        <v>0.15370666710108799</v>
      </c>
      <c r="U151" s="17">
        <v>0.14973268458445099</v>
      </c>
      <c r="V151" s="17">
        <v>0.162425306468547</v>
      </c>
      <c r="W151" s="17">
        <v>0.12649805810437201</v>
      </c>
      <c r="X151" s="17">
        <v>0.140876987354186</v>
      </c>
      <c r="Y151" s="17">
        <v>0.26759840573190202</v>
      </c>
      <c r="Z151" s="17">
        <v>0.140714345828575</v>
      </c>
      <c r="AA151" s="17">
        <v>0.19539707404777701</v>
      </c>
      <c r="AB151" s="17">
        <v>0.17322051835789301</v>
      </c>
      <c r="AC151" s="17">
        <v>0.21070186024939699</v>
      </c>
      <c r="AD151" s="17">
        <v>0.12482885669530901</v>
      </c>
      <c r="AE151" s="17"/>
      <c r="AF151" s="17">
        <v>0.14441832570560501</v>
      </c>
      <c r="AG151" s="17">
        <v>0.198862397096705</v>
      </c>
      <c r="AH151" s="17">
        <v>0.135383780273022</v>
      </c>
      <c r="AI151" s="17"/>
      <c r="AJ151" s="17">
        <v>0.14255225961858201</v>
      </c>
      <c r="AK151" s="17">
        <v>0.19737724655885899</v>
      </c>
      <c r="AL151" s="17">
        <v>0.21960843826285301</v>
      </c>
      <c r="AM151" s="17">
        <v>0.15791464899702601</v>
      </c>
      <c r="AN151" s="17">
        <v>0.13879601650352499</v>
      </c>
      <c r="AO151" s="17"/>
      <c r="AP151" s="17">
        <v>0.12558870160444799</v>
      </c>
      <c r="AQ151" s="17">
        <v>0.191991263632977</v>
      </c>
      <c r="AR151" s="17">
        <v>0.23733562737635699</v>
      </c>
    </row>
    <row r="152" spans="2:44" x14ac:dyDescent="0.5">
      <c r="B152" t="s">
        <v>133</v>
      </c>
      <c r="C152" s="17">
        <v>0.103201050136392</v>
      </c>
      <c r="D152" s="17">
        <v>0.121034416196474</v>
      </c>
      <c r="E152" s="17">
        <v>8.5239208563619995E-2</v>
      </c>
      <c r="F152" s="17"/>
      <c r="G152" s="17">
        <v>0.23497681984752</v>
      </c>
      <c r="H152" s="17">
        <v>0.130624725150042</v>
      </c>
      <c r="I152" s="17">
        <v>0.110078906090756</v>
      </c>
      <c r="J152" s="17">
        <v>8.9209637949106302E-2</v>
      </c>
      <c r="K152" s="17">
        <v>3.2257605978132403E-2</v>
      </c>
      <c r="L152" s="17">
        <v>4.6776850062571998E-2</v>
      </c>
      <c r="M152" s="17"/>
      <c r="N152" s="17">
        <v>0.12760996198726901</v>
      </c>
      <c r="O152" s="17">
        <v>0.11115264795807001</v>
      </c>
      <c r="P152" s="17">
        <v>8.3500506779481204E-2</v>
      </c>
      <c r="Q152" s="17">
        <v>8.6961985389061094E-2</v>
      </c>
      <c r="R152" s="17"/>
      <c r="S152" s="17">
        <v>0.114463522217871</v>
      </c>
      <c r="T152" s="17">
        <v>7.0446403287848902E-2</v>
      </c>
      <c r="U152" s="17">
        <v>0.10132066734221599</v>
      </c>
      <c r="V152" s="17">
        <v>7.6845535652127497E-2</v>
      </c>
      <c r="W152" s="17">
        <v>8.3837900923053904E-2</v>
      </c>
      <c r="X152" s="17">
        <v>0.13117163151488001</v>
      </c>
      <c r="Y152" s="17">
        <v>0.11934569511300699</v>
      </c>
      <c r="Z152" s="17">
        <v>5.9080124026311402E-2</v>
      </c>
      <c r="AA152" s="17">
        <v>0.153742961799406</v>
      </c>
      <c r="AB152" s="17">
        <v>9.6946201420362393E-2</v>
      </c>
      <c r="AC152" s="17">
        <v>0.110216454459027</v>
      </c>
      <c r="AD152" s="17">
        <v>7.4795722365680203E-2</v>
      </c>
      <c r="AE152" s="17"/>
      <c r="AF152" s="17">
        <v>5.9113090378716503E-2</v>
      </c>
      <c r="AG152" s="17">
        <v>0.10314685302068299</v>
      </c>
      <c r="AH152" s="17">
        <v>0.124481841753516</v>
      </c>
      <c r="AI152" s="17"/>
      <c r="AJ152" s="17">
        <v>5.9485680480335701E-2</v>
      </c>
      <c r="AK152" s="17">
        <v>0.14280575499675199</v>
      </c>
      <c r="AL152" s="17">
        <v>8.9819346032330993E-2</v>
      </c>
      <c r="AM152" s="17">
        <v>5.6126414862066203E-2</v>
      </c>
      <c r="AN152" s="17">
        <v>9.6615212903467002E-2</v>
      </c>
      <c r="AO152" s="17"/>
      <c r="AP152" s="17">
        <v>8.6636194684659301E-2</v>
      </c>
      <c r="AQ152" s="17">
        <v>0.14190575992865201</v>
      </c>
      <c r="AR152" s="17">
        <v>7.8012677235817104E-2</v>
      </c>
    </row>
    <row r="153" spans="2:44" x14ac:dyDescent="0.5">
      <c r="B153" t="s">
        <v>134</v>
      </c>
      <c r="C153" s="17">
        <v>8.3615157016003305E-2</v>
      </c>
      <c r="D153" s="17">
        <v>0.101279390908965</v>
      </c>
      <c r="E153" s="17">
        <v>6.4798157505860293E-2</v>
      </c>
      <c r="F153" s="17"/>
      <c r="G153" s="17">
        <v>0.16664178376390201</v>
      </c>
      <c r="H153" s="17">
        <v>7.4282123354478105E-2</v>
      </c>
      <c r="I153" s="17">
        <v>0.10798613927906001</v>
      </c>
      <c r="J153" s="17">
        <v>7.2308878996812501E-2</v>
      </c>
      <c r="K153" s="17">
        <v>6.1009656702168499E-2</v>
      </c>
      <c r="L153" s="17">
        <v>4.0445789602997197E-2</v>
      </c>
      <c r="M153" s="17"/>
      <c r="N153" s="17">
        <v>0.1080542852045</v>
      </c>
      <c r="O153" s="17">
        <v>9.6240941262593596E-2</v>
      </c>
      <c r="P153" s="17">
        <v>6.3938392101485997E-2</v>
      </c>
      <c r="Q153" s="17">
        <v>6.0481364029106199E-2</v>
      </c>
      <c r="R153" s="17"/>
      <c r="S153" s="17">
        <v>0.10806322804749099</v>
      </c>
      <c r="T153" s="17">
        <v>4.9197583261429902E-2</v>
      </c>
      <c r="U153" s="17">
        <v>8.9962468703944601E-2</v>
      </c>
      <c r="V153" s="17">
        <v>6.04230375996479E-2</v>
      </c>
      <c r="W153" s="17">
        <v>7.1333407589510497E-2</v>
      </c>
      <c r="X153" s="17">
        <v>9.9884547687037195E-2</v>
      </c>
      <c r="Y153" s="17">
        <v>8.3191693605370404E-2</v>
      </c>
      <c r="Z153" s="17">
        <v>3.5939139963289901E-2</v>
      </c>
      <c r="AA153" s="17">
        <v>0.11251180562435099</v>
      </c>
      <c r="AB153" s="17">
        <v>9.2373697264394206E-2</v>
      </c>
      <c r="AC153" s="17">
        <v>9.9153301292078597E-2</v>
      </c>
      <c r="AD153" s="17">
        <v>5.6863718014151902E-2</v>
      </c>
      <c r="AE153" s="17"/>
      <c r="AF153" s="17">
        <v>3.9407697947197902E-2</v>
      </c>
      <c r="AG153" s="17">
        <v>0.10439400675857299</v>
      </c>
      <c r="AH153" s="17">
        <v>8.6313849010577398E-2</v>
      </c>
      <c r="AI153" s="17"/>
      <c r="AJ153" s="17">
        <v>5.6374895605557897E-2</v>
      </c>
      <c r="AK153" s="17">
        <v>8.5263976618798004E-2</v>
      </c>
      <c r="AL153" s="17">
        <v>0.12006851631682</v>
      </c>
      <c r="AM153" s="17">
        <v>2.5998796614793301E-2</v>
      </c>
      <c r="AN153" s="17">
        <v>8.5919532676107802E-2</v>
      </c>
      <c r="AO153" s="17"/>
      <c r="AP153" s="17">
        <v>5.7365820440736397E-2</v>
      </c>
      <c r="AQ153" s="17">
        <v>0.11418782029805399</v>
      </c>
      <c r="AR153" s="17">
        <v>9.5706719490117706E-2</v>
      </c>
    </row>
    <row r="154" spans="2:44" x14ac:dyDescent="0.5">
      <c r="B154" t="s">
        <v>135</v>
      </c>
      <c r="C154" s="17">
        <v>7.6934936714703903E-2</v>
      </c>
      <c r="D154" s="17">
        <v>8.6103830516777197E-2</v>
      </c>
      <c r="E154" s="17">
        <v>6.7332773937856402E-2</v>
      </c>
      <c r="F154" s="17"/>
      <c r="G154" s="17">
        <v>9.65312263600272E-2</v>
      </c>
      <c r="H154" s="17">
        <v>0.10094839653549</v>
      </c>
      <c r="I154" s="17">
        <v>6.8852251374717593E-2</v>
      </c>
      <c r="J154" s="17">
        <v>7.6583896860290102E-2</v>
      </c>
      <c r="K154" s="17">
        <v>6.0245687142797703E-2</v>
      </c>
      <c r="L154" s="17">
        <v>6.2518002062473294E-2</v>
      </c>
      <c r="M154" s="17"/>
      <c r="N154" s="17">
        <v>8.1135873488945201E-2</v>
      </c>
      <c r="O154" s="17">
        <v>8.1489804371807195E-2</v>
      </c>
      <c r="P154" s="17">
        <v>7.0180817395019204E-2</v>
      </c>
      <c r="Q154" s="17">
        <v>7.4370979726022801E-2</v>
      </c>
      <c r="R154" s="17"/>
      <c r="S154" s="17">
        <v>9.3986228054697293E-2</v>
      </c>
      <c r="T154" s="17">
        <v>3.8121600999202497E-2</v>
      </c>
      <c r="U154" s="17">
        <v>7.14284047697408E-2</v>
      </c>
      <c r="V154" s="17">
        <v>6.6864408445614698E-2</v>
      </c>
      <c r="W154" s="17">
        <v>9.2152900453944295E-2</v>
      </c>
      <c r="X154" s="17">
        <v>5.7019303785330003E-2</v>
      </c>
      <c r="Y154" s="17">
        <v>6.5717387654360096E-2</v>
      </c>
      <c r="Z154" s="17">
        <v>0.120616550909539</v>
      </c>
      <c r="AA154" s="17">
        <v>8.1885542790282803E-2</v>
      </c>
      <c r="AB154" s="17">
        <v>6.6348634360956393E-2</v>
      </c>
      <c r="AC154" s="17">
        <v>0.13894937551891201</v>
      </c>
      <c r="AD154" s="17">
        <v>0.116340631041913</v>
      </c>
      <c r="AE154" s="17"/>
      <c r="AF154" s="17">
        <v>5.3266685358386003E-2</v>
      </c>
      <c r="AG154" s="17">
        <v>0.102299240165986</v>
      </c>
      <c r="AH154" s="17">
        <v>6.31131040960458E-2</v>
      </c>
      <c r="AI154" s="17"/>
      <c r="AJ154" s="17">
        <v>5.73348185280418E-2</v>
      </c>
      <c r="AK154" s="17">
        <v>0.106413200137718</v>
      </c>
      <c r="AL154" s="17">
        <v>0.112970232671083</v>
      </c>
      <c r="AM154" s="17">
        <v>0</v>
      </c>
      <c r="AN154" s="17">
        <v>4.8014887618315703E-2</v>
      </c>
      <c r="AO154" s="17"/>
      <c r="AP154" s="17">
        <v>5.76272559881554E-2</v>
      </c>
      <c r="AQ154" s="17">
        <v>0.10052374089048299</v>
      </c>
      <c r="AR154" s="17">
        <v>0.10293233457855699</v>
      </c>
    </row>
    <row r="155" spans="2:44" x14ac:dyDescent="0.5">
      <c r="B155" t="s">
        <v>136</v>
      </c>
      <c r="C155" s="17">
        <v>7.0949736253790599E-2</v>
      </c>
      <c r="D155" s="17">
        <v>9.8387993693489204E-2</v>
      </c>
      <c r="E155" s="17">
        <v>4.4413352169302901E-2</v>
      </c>
      <c r="F155" s="17"/>
      <c r="G155" s="17">
        <v>0.104537061134044</v>
      </c>
      <c r="H155" s="17">
        <v>8.9716755276002494E-2</v>
      </c>
      <c r="I155" s="17">
        <v>7.0885207359862104E-2</v>
      </c>
      <c r="J155" s="17">
        <v>8.5098981602488299E-2</v>
      </c>
      <c r="K155" s="17">
        <v>2.7454969534047299E-2</v>
      </c>
      <c r="L155" s="17">
        <v>5.1154121060100997E-2</v>
      </c>
      <c r="M155" s="17"/>
      <c r="N155" s="17">
        <v>8.7964276007749198E-2</v>
      </c>
      <c r="O155" s="17">
        <v>8.5914095535022994E-2</v>
      </c>
      <c r="P155" s="17">
        <v>5.5558644815890602E-2</v>
      </c>
      <c r="Q155" s="17">
        <v>4.9055273766079301E-2</v>
      </c>
      <c r="R155" s="17"/>
      <c r="S155" s="17">
        <v>0.100402217424546</v>
      </c>
      <c r="T155" s="17">
        <v>5.6642181727044397E-2</v>
      </c>
      <c r="U155" s="17">
        <v>8.3183391240453902E-2</v>
      </c>
      <c r="V155" s="17">
        <v>6.2369294872247197E-2</v>
      </c>
      <c r="W155" s="17">
        <v>7.0546918244930396E-2</v>
      </c>
      <c r="X155" s="17">
        <v>5.2567850350792297E-2</v>
      </c>
      <c r="Y155" s="17">
        <v>4.7579397582122901E-2</v>
      </c>
      <c r="Z155" s="17">
        <v>3.7873778628509699E-2</v>
      </c>
      <c r="AA155" s="17">
        <v>9.4705039399562693E-2</v>
      </c>
      <c r="AB155" s="17">
        <v>7.9476891231465202E-2</v>
      </c>
      <c r="AC155" s="17">
        <v>6.0166028630311397E-2</v>
      </c>
      <c r="AD155" s="17">
        <v>5.6043787128084097E-2</v>
      </c>
      <c r="AE155" s="17"/>
      <c r="AF155" s="17">
        <v>2.6370339288078502E-2</v>
      </c>
      <c r="AG155" s="17">
        <v>0.103890379134082</v>
      </c>
      <c r="AH155" s="17">
        <v>7.7337674848918403E-2</v>
      </c>
      <c r="AI155" s="17"/>
      <c r="AJ155" s="17">
        <v>3.0147080661785099E-2</v>
      </c>
      <c r="AK155" s="17">
        <v>0.106796253364747</v>
      </c>
      <c r="AL155" s="17">
        <v>0.109928092191097</v>
      </c>
      <c r="AM155" s="17">
        <v>2.8109968400097302E-2</v>
      </c>
      <c r="AN155" s="17">
        <v>6.5844299623652902E-2</v>
      </c>
      <c r="AO155" s="17"/>
      <c r="AP155" s="17">
        <v>3.9994204786699697E-2</v>
      </c>
      <c r="AQ155" s="17">
        <v>0.10677593512136099</v>
      </c>
      <c r="AR155" s="17">
        <v>9.5266403832391794E-2</v>
      </c>
    </row>
    <row r="156" spans="2:44" x14ac:dyDescent="0.5">
      <c r="B156" t="s">
        <v>87</v>
      </c>
      <c r="C156" s="17">
        <v>6.4731402326254406E-2</v>
      </c>
      <c r="D156" s="17">
        <v>4.2058599460363902E-2</v>
      </c>
      <c r="E156" s="17">
        <v>8.7143180914909996E-2</v>
      </c>
      <c r="F156" s="17"/>
      <c r="G156" s="17">
        <v>4.5919799801113E-2</v>
      </c>
      <c r="H156" s="17">
        <v>4.2373429673264199E-2</v>
      </c>
      <c r="I156" s="17">
        <v>8.0327226971354498E-2</v>
      </c>
      <c r="J156" s="17">
        <v>7.4783870249269302E-2</v>
      </c>
      <c r="K156" s="17">
        <v>7.4225582690903402E-2</v>
      </c>
      <c r="L156" s="17">
        <v>6.8070837629880407E-2</v>
      </c>
      <c r="M156" s="17"/>
      <c r="N156" s="17">
        <v>4.4450738794620297E-2</v>
      </c>
      <c r="O156" s="17">
        <v>6.3117276541263298E-2</v>
      </c>
      <c r="P156" s="17">
        <v>5.34629141277978E-2</v>
      </c>
      <c r="Q156" s="17">
        <v>9.8810033675915801E-2</v>
      </c>
      <c r="R156" s="17"/>
      <c r="S156" s="17">
        <v>4.3190407266443201E-2</v>
      </c>
      <c r="T156" s="17">
        <v>6.3177855050658593E-2</v>
      </c>
      <c r="U156" s="17">
        <v>8.18291840360197E-2</v>
      </c>
      <c r="V156" s="17">
        <v>5.8928795005475203E-2</v>
      </c>
      <c r="W156" s="17">
        <v>6.7482823694207494E-2</v>
      </c>
      <c r="X156" s="17">
        <v>8.7743140480510698E-2</v>
      </c>
      <c r="Y156" s="17">
        <v>5.46916389631893E-2</v>
      </c>
      <c r="Z156" s="17">
        <v>6.14817995214781E-2</v>
      </c>
      <c r="AA156" s="17">
        <v>7.0212282283837205E-2</v>
      </c>
      <c r="AB156" s="17">
        <v>5.54943827890289E-2</v>
      </c>
      <c r="AC156" s="17">
        <v>6.9773502109198401E-2</v>
      </c>
      <c r="AD156" s="17">
        <v>9.89074386446223E-2</v>
      </c>
      <c r="AE156" s="17"/>
      <c r="AF156" s="17">
        <v>6.1760073313459701E-2</v>
      </c>
      <c r="AG156" s="17">
        <v>4.8755796055817098E-2</v>
      </c>
      <c r="AH156" s="17">
        <v>0.108509253111631</v>
      </c>
      <c r="AI156" s="17"/>
      <c r="AJ156" s="17">
        <v>4.41439025113863E-2</v>
      </c>
      <c r="AK156" s="17">
        <v>6.2771609350626506E-2</v>
      </c>
      <c r="AL156" s="17">
        <v>3.4633358517810603E-2</v>
      </c>
      <c r="AM156" s="17">
        <v>4.6709794571756003E-2</v>
      </c>
      <c r="AN156" s="17">
        <v>0.132124833778447</v>
      </c>
      <c r="AO156" s="17"/>
      <c r="AP156" s="17">
        <v>4.1419246280242898E-2</v>
      </c>
      <c r="AQ156" s="17">
        <v>5.2046098014681297E-2</v>
      </c>
      <c r="AR156" s="17">
        <v>4.4965841315079497E-2</v>
      </c>
    </row>
    <row r="157" spans="2:44" x14ac:dyDescent="0.5">
      <c r="B157" t="s">
        <v>137</v>
      </c>
      <c r="C157" s="17">
        <v>1.09197179963478E-2</v>
      </c>
      <c r="D157" s="17">
        <v>1.15544622931016E-2</v>
      </c>
      <c r="E157" s="17">
        <v>1.03422571847736E-2</v>
      </c>
      <c r="F157" s="17"/>
      <c r="G157" s="17">
        <v>3.21587729223375E-3</v>
      </c>
      <c r="H157" s="17">
        <v>1.1635655573703E-2</v>
      </c>
      <c r="I157" s="17">
        <v>2.6030985181397601E-2</v>
      </c>
      <c r="J157" s="17">
        <v>2.8231805918967098E-3</v>
      </c>
      <c r="K157" s="17">
        <v>1.24491667590465E-2</v>
      </c>
      <c r="L157" s="17">
        <v>8.7078344699032095E-3</v>
      </c>
      <c r="M157" s="17"/>
      <c r="N157" s="17">
        <v>1.04483706191172E-2</v>
      </c>
      <c r="O157" s="17">
        <v>1.23206357968072E-2</v>
      </c>
      <c r="P157" s="17">
        <v>1.5478938537338199E-2</v>
      </c>
      <c r="Q157" s="17">
        <v>6.0745031968394503E-3</v>
      </c>
      <c r="R157" s="17"/>
      <c r="S157" s="17">
        <v>1.1895674759058301E-2</v>
      </c>
      <c r="T157" s="17">
        <v>1.7778878715454399E-2</v>
      </c>
      <c r="U157" s="17">
        <v>5.29646521899391E-3</v>
      </c>
      <c r="V157" s="17">
        <v>1.5682960462808801E-2</v>
      </c>
      <c r="W157" s="17">
        <v>0</v>
      </c>
      <c r="X157" s="17">
        <v>5.4866170324990599E-3</v>
      </c>
      <c r="Y157" s="17">
        <v>0</v>
      </c>
      <c r="Z157" s="17">
        <v>1.22082291596643E-2</v>
      </c>
      <c r="AA157" s="17">
        <v>1.2962341522105601E-2</v>
      </c>
      <c r="AB157" s="17">
        <v>3.0054870995487499E-2</v>
      </c>
      <c r="AC157" s="17">
        <v>0</v>
      </c>
      <c r="AD157" s="17">
        <v>0</v>
      </c>
      <c r="AE157" s="17"/>
      <c r="AF157" s="17">
        <v>1.21926982964947E-2</v>
      </c>
      <c r="AG157" s="17">
        <v>1.0165486120717399E-2</v>
      </c>
      <c r="AH157" s="17">
        <v>1.38075885076727E-2</v>
      </c>
      <c r="AI157" s="17"/>
      <c r="AJ157" s="17">
        <v>9.7737028382734303E-3</v>
      </c>
      <c r="AK157" s="17">
        <v>7.8440409732748791E-3</v>
      </c>
      <c r="AL157" s="17">
        <v>1.38559829199157E-2</v>
      </c>
      <c r="AM157" s="17">
        <v>0</v>
      </c>
      <c r="AN157" s="17">
        <v>1.1309124185370299E-2</v>
      </c>
      <c r="AO157" s="17"/>
      <c r="AP157" s="17">
        <v>2.6361098817174102E-3</v>
      </c>
      <c r="AQ157" s="17">
        <v>5.8070693420483E-3</v>
      </c>
      <c r="AR157" s="17">
        <v>2.8812193295090001E-2</v>
      </c>
    </row>
    <row r="158" spans="2:44" x14ac:dyDescent="0.5">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row>
    <row r="159" spans="2:44" x14ac:dyDescent="0.5">
      <c r="B159" s="6" t="s">
        <v>150</v>
      </c>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row>
    <row r="160" spans="2:44" x14ac:dyDescent="0.5">
      <c r="B160" s="24" t="s">
        <v>75</v>
      </c>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row>
    <row r="161" spans="2:44" x14ac:dyDescent="0.5">
      <c r="B161" t="s">
        <v>139</v>
      </c>
      <c r="C161" s="17">
        <v>0.55901733801263298</v>
      </c>
      <c r="D161" s="17">
        <v>0.59336247191268399</v>
      </c>
      <c r="E161" s="17">
        <v>0.52466639814461402</v>
      </c>
      <c r="F161" s="17"/>
      <c r="G161" s="17">
        <v>0.60495227435399901</v>
      </c>
      <c r="H161" s="17">
        <v>0.62632964755825005</v>
      </c>
      <c r="I161" s="17">
        <v>0.60948028486335803</v>
      </c>
      <c r="J161" s="17">
        <v>0.601013682401492</v>
      </c>
      <c r="K161" s="17">
        <v>0.51908333316094302</v>
      </c>
      <c r="L161" s="17">
        <v>0.42513936426922999</v>
      </c>
      <c r="M161" s="17"/>
      <c r="N161" s="17">
        <v>0.56388750287285805</v>
      </c>
      <c r="O161" s="17">
        <v>0.58061643431531895</v>
      </c>
      <c r="P161" s="17">
        <v>0.54558209268323599</v>
      </c>
      <c r="Q161" s="17">
        <v>0.54466892831804503</v>
      </c>
      <c r="R161" s="17"/>
      <c r="S161" s="17">
        <v>0.55495551860363801</v>
      </c>
      <c r="T161" s="17">
        <v>0.54992877960811204</v>
      </c>
      <c r="U161" s="17">
        <v>0.54278628625502501</v>
      </c>
      <c r="V161" s="17">
        <v>0.51033772406599298</v>
      </c>
      <c r="W161" s="17">
        <v>0.54810639003735795</v>
      </c>
      <c r="X161" s="17">
        <v>0.58095961215792702</v>
      </c>
      <c r="Y161" s="17">
        <v>0.52265883590523798</v>
      </c>
      <c r="Z161" s="17">
        <v>0.60227905657990399</v>
      </c>
      <c r="AA161" s="17">
        <v>0.56433302060964996</v>
      </c>
      <c r="AB161" s="17">
        <v>0.57061548386401995</v>
      </c>
      <c r="AC161" s="17">
        <v>0.63544060671523706</v>
      </c>
      <c r="AD161" s="17">
        <v>0.62422316261308497</v>
      </c>
      <c r="AE161" s="17"/>
      <c r="AF161" s="17">
        <v>0.51521000303825404</v>
      </c>
      <c r="AG161" s="17">
        <v>0.57185083003321202</v>
      </c>
      <c r="AH161" s="17">
        <v>0.59077862605821896</v>
      </c>
      <c r="AI161" s="17"/>
      <c r="AJ161" s="17">
        <v>0.52949701450674103</v>
      </c>
      <c r="AK161" s="17">
        <v>0.56938892839266197</v>
      </c>
      <c r="AL161" s="17">
        <v>0.59686455160950402</v>
      </c>
      <c r="AM161" s="17">
        <v>0.487688372924791</v>
      </c>
      <c r="AN161" s="17">
        <v>0.609348605836871</v>
      </c>
      <c r="AO161" s="17"/>
      <c r="AP161" s="17">
        <v>0.53569533433774197</v>
      </c>
      <c r="AQ161" s="17">
        <v>0.60548350326574596</v>
      </c>
      <c r="AR161" s="17">
        <v>0.44793618610236002</v>
      </c>
    </row>
    <row r="162" spans="2:44" x14ac:dyDescent="0.5">
      <c r="B162" t="s">
        <v>140</v>
      </c>
      <c r="C162" s="17">
        <v>0.44781417689453301</v>
      </c>
      <c r="D162" s="17">
        <v>0.44859469489449799</v>
      </c>
      <c r="E162" s="17">
        <v>0.44582878847676799</v>
      </c>
      <c r="F162" s="17"/>
      <c r="G162" s="17">
        <v>0.43449147479725198</v>
      </c>
      <c r="H162" s="17">
        <v>0.44789995924195503</v>
      </c>
      <c r="I162" s="17">
        <v>0.46573138240008499</v>
      </c>
      <c r="J162" s="17">
        <v>0.40236923227886001</v>
      </c>
      <c r="K162" s="17">
        <v>0.39687976503475803</v>
      </c>
      <c r="L162" s="17">
        <v>0.51345063635305999</v>
      </c>
      <c r="M162" s="17"/>
      <c r="N162" s="17">
        <v>0.47568120846690698</v>
      </c>
      <c r="O162" s="17">
        <v>0.44705369119056498</v>
      </c>
      <c r="P162" s="17">
        <v>0.424805429467559</v>
      </c>
      <c r="Q162" s="17">
        <v>0.43939930986402898</v>
      </c>
      <c r="R162" s="17"/>
      <c r="S162" s="17">
        <v>0.42642698215742397</v>
      </c>
      <c r="T162" s="17">
        <v>0.43923004694766798</v>
      </c>
      <c r="U162" s="17">
        <v>0.51294753157391004</v>
      </c>
      <c r="V162" s="17">
        <v>0.41776854131649699</v>
      </c>
      <c r="W162" s="17">
        <v>0.38658208048945503</v>
      </c>
      <c r="X162" s="17">
        <v>0.44976815055448099</v>
      </c>
      <c r="Y162" s="17">
        <v>0.440228764405385</v>
      </c>
      <c r="Z162" s="17">
        <v>0.44846085814876802</v>
      </c>
      <c r="AA162" s="17">
        <v>0.50116226166308497</v>
      </c>
      <c r="AB162" s="17">
        <v>0.47705327794803498</v>
      </c>
      <c r="AC162" s="17">
        <v>0.42261363575175198</v>
      </c>
      <c r="AD162" s="17">
        <v>0.41661400840456098</v>
      </c>
      <c r="AE162" s="17"/>
      <c r="AF162" s="17">
        <v>0.407030949007396</v>
      </c>
      <c r="AG162" s="17">
        <v>0.49101291840045003</v>
      </c>
      <c r="AH162" s="17">
        <v>0.41879513350654901</v>
      </c>
      <c r="AI162" s="17"/>
      <c r="AJ162" s="17">
        <v>0.44073455862048699</v>
      </c>
      <c r="AK162" s="17">
        <v>0.46200483163191097</v>
      </c>
      <c r="AL162" s="17">
        <v>0.475742566972712</v>
      </c>
      <c r="AM162" s="17">
        <v>0.32601585003215799</v>
      </c>
      <c r="AN162" s="17">
        <v>0.44249437865247598</v>
      </c>
      <c r="AO162" s="17"/>
      <c r="AP162" s="17">
        <v>0.41550179239030699</v>
      </c>
      <c r="AQ162" s="17">
        <v>0.487486848663372</v>
      </c>
      <c r="AR162" s="17">
        <v>0.53360789606429004</v>
      </c>
    </row>
    <row r="163" spans="2:44" x14ac:dyDescent="0.5">
      <c r="B163" t="s">
        <v>141</v>
      </c>
      <c r="C163" s="17">
        <v>0.43088140808317399</v>
      </c>
      <c r="D163" s="17">
        <v>0.40555252919743201</v>
      </c>
      <c r="E163" s="17">
        <v>0.45434576362880302</v>
      </c>
      <c r="F163" s="17"/>
      <c r="G163" s="17">
        <v>0.46704983703485398</v>
      </c>
      <c r="H163" s="17">
        <v>0.46597170107181901</v>
      </c>
      <c r="I163" s="17">
        <v>0.46328880478260698</v>
      </c>
      <c r="J163" s="17">
        <v>0.46222065882326702</v>
      </c>
      <c r="K163" s="17">
        <v>0.41994790439874302</v>
      </c>
      <c r="L163" s="17">
        <v>0.33358132160117598</v>
      </c>
      <c r="M163" s="17"/>
      <c r="N163" s="17">
        <v>0.403320812528003</v>
      </c>
      <c r="O163" s="17">
        <v>0.427105783479093</v>
      </c>
      <c r="P163" s="17">
        <v>0.42459502175937802</v>
      </c>
      <c r="Q163" s="17">
        <v>0.47031251876098601</v>
      </c>
      <c r="R163" s="17"/>
      <c r="S163" s="17">
        <v>0.45569333502676601</v>
      </c>
      <c r="T163" s="17">
        <v>0.439368544816789</v>
      </c>
      <c r="U163" s="17">
        <v>0.39619892916181898</v>
      </c>
      <c r="V163" s="17">
        <v>0.39061044662780497</v>
      </c>
      <c r="W163" s="17">
        <v>0.43187951006717001</v>
      </c>
      <c r="X163" s="17">
        <v>0.43932147995618898</v>
      </c>
      <c r="Y163" s="17">
        <v>0.44061556864671497</v>
      </c>
      <c r="Z163" s="17">
        <v>0.419877966339821</v>
      </c>
      <c r="AA163" s="17">
        <v>0.44841622480063298</v>
      </c>
      <c r="AB163" s="17">
        <v>0.41001475608252103</v>
      </c>
      <c r="AC163" s="17">
        <v>0.37755883375237098</v>
      </c>
      <c r="AD163" s="17">
        <v>0.54086761660111804</v>
      </c>
      <c r="AE163" s="17"/>
      <c r="AF163" s="17">
        <v>0.41472486962928701</v>
      </c>
      <c r="AG163" s="17">
        <v>0.42792084032088901</v>
      </c>
      <c r="AH163" s="17">
        <v>0.45934157515635698</v>
      </c>
      <c r="AI163" s="17"/>
      <c r="AJ163" s="17">
        <v>0.4183515472114</v>
      </c>
      <c r="AK163" s="17">
        <v>0.45953091898005899</v>
      </c>
      <c r="AL163" s="17">
        <v>0.41542170577850501</v>
      </c>
      <c r="AM163" s="17">
        <v>0.44601243823006698</v>
      </c>
      <c r="AN163" s="17">
        <v>0.425131188232932</v>
      </c>
      <c r="AO163" s="17"/>
      <c r="AP163" s="17">
        <v>0.415204626015517</v>
      </c>
      <c r="AQ163" s="17">
        <v>0.479829761707534</v>
      </c>
      <c r="AR163" s="17">
        <v>0.420825463091616</v>
      </c>
    </row>
    <row r="164" spans="2:44" x14ac:dyDescent="0.5">
      <c r="B164" t="s">
        <v>142</v>
      </c>
      <c r="C164" s="17">
        <v>0.404475738599333</v>
      </c>
      <c r="D164" s="17">
        <v>0.408699862582664</v>
      </c>
      <c r="E164" s="17">
        <v>0.40005295402528501</v>
      </c>
      <c r="F164" s="17"/>
      <c r="G164" s="17">
        <v>0.437698763118334</v>
      </c>
      <c r="H164" s="17">
        <v>0.40791622211980599</v>
      </c>
      <c r="I164" s="17">
        <v>0.39747436562773297</v>
      </c>
      <c r="J164" s="17">
        <v>0.36871802724377301</v>
      </c>
      <c r="K164" s="17">
        <v>0.34212725669920202</v>
      </c>
      <c r="L164" s="17">
        <v>0.45651667014817698</v>
      </c>
      <c r="M164" s="17"/>
      <c r="N164" s="17">
        <v>0.48021269196538402</v>
      </c>
      <c r="O164" s="17">
        <v>0.41393623210132502</v>
      </c>
      <c r="P164" s="17">
        <v>0.35811288517180601</v>
      </c>
      <c r="Q164" s="17">
        <v>0.353764351324105</v>
      </c>
      <c r="R164" s="17"/>
      <c r="S164" s="17">
        <v>0.39687943740279102</v>
      </c>
      <c r="T164" s="17">
        <v>0.35626862131037501</v>
      </c>
      <c r="U164" s="17">
        <v>0.47591197396506701</v>
      </c>
      <c r="V164" s="17">
        <v>0.41108193409538901</v>
      </c>
      <c r="W164" s="17">
        <v>0.43494337535574201</v>
      </c>
      <c r="X164" s="17">
        <v>0.37318669242792801</v>
      </c>
      <c r="Y164" s="17">
        <v>0.30487657752431402</v>
      </c>
      <c r="Z164" s="17">
        <v>0.43883193334584802</v>
      </c>
      <c r="AA164" s="17">
        <v>0.42779478171090002</v>
      </c>
      <c r="AB164" s="17">
        <v>0.45354328584064402</v>
      </c>
      <c r="AC164" s="17">
        <v>0.394649794417058</v>
      </c>
      <c r="AD164" s="17">
        <v>0.46528304279458998</v>
      </c>
      <c r="AE164" s="17"/>
      <c r="AF164" s="17">
        <v>0.38876365471574997</v>
      </c>
      <c r="AG164" s="17">
        <v>0.422995300089056</v>
      </c>
      <c r="AH164" s="17">
        <v>0.38710474726373501</v>
      </c>
      <c r="AI164" s="17"/>
      <c r="AJ164" s="17">
        <v>0.43750230670578999</v>
      </c>
      <c r="AK164" s="17">
        <v>0.38134106832982401</v>
      </c>
      <c r="AL164" s="17">
        <v>0.43060319407161701</v>
      </c>
      <c r="AM164" s="17">
        <v>0.25890753966562402</v>
      </c>
      <c r="AN164" s="17">
        <v>0.37713209621764299</v>
      </c>
      <c r="AO164" s="17"/>
      <c r="AP164" s="17">
        <v>0.42712004561681</v>
      </c>
      <c r="AQ164" s="17">
        <v>0.433199289377518</v>
      </c>
      <c r="AR164" s="17">
        <v>0.42930346446001799</v>
      </c>
    </row>
    <row r="165" spans="2:44" x14ac:dyDescent="0.5">
      <c r="B165" t="s">
        <v>143</v>
      </c>
      <c r="C165" s="17">
        <v>0.37931238644910198</v>
      </c>
      <c r="D165" s="17">
        <v>0.425906238244456</v>
      </c>
      <c r="E165" s="17">
        <v>0.33228562593786198</v>
      </c>
      <c r="F165" s="17"/>
      <c r="G165" s="17">
        <v>0.291797567790056</v>
      </c>
      <c r="H165" s="17">
        <v>0.35022848081993002</v>
      </c>
      <c r="I165" s="17">
        <v>0.43364689003053902</v>
      </c>
      <c r="J165" s="17">
        <v>0.47383238051549498</v>
      </c>
      <c r="K165" s="17">
        <v>0.449952949771946</v>
      </c>
      <c r="L165" s="17">
        <v>0.29201574874501501</v>
      </c>
      <c r="M165" s="17"/>
      <c r="N165" s="17">
        <v>0.367847061032055</v>
      </c>
      <c r="O165" s="17">
        <v>0.399253265809212</v>
      </c>
      <c r="P165" s="17">
        <v>0.37437975154211101</v>
      </c>
      <c r="Q165" s="17">
        <v>0.37308330869517298</v>
      </c>
      <c r="R165" s="17"/>
      <c r="S165" s="17">
        <v>0.35779252760311597</v>
      </c>
      <c r="T165" s="17">
        <v>0.325025991326991</v>
      </c>
      <c r="U165" s="17">
        <v>0.36912209124360701</v>
      </c>
      <c r="V165" s="17">
        <v>0.34717129644289302</v>
      </c>
      <c r="W165" s="17">
        <v>0.46705518197234203</v>
      </c>
      <c r="X165" s="17">
        <v>0.38907685318443302</v>
      </c>
      <c r="Y165" s="17">
        <v>0.33251638186152999</v>
      </c>
      <c r="Z165" s="17">
        <v>0.344577974771058</v>
      </c>
      <c r="AA165" s="17">
        <v>0.407741705751485</v>
      </c>
      <c r="AB165" s="17">
        <v>0.43403542300519998</v>
      </c>
      <c r="AC165" s="17">
        <v>0.36753527169732297</v>
      </c>
      <c r="AD165" s="17">
        <v>0.52737409892933496</v>
      </c>
      <c r="AE165" s="17"/>
      <c r="AF165" s="17">
        <v>0.39450466173748999</v>
      </c>
      <c r="AG165" s="17">
        <v>0.40374194026594501</v>
      </c>
      <c r="AH165" s="17">
        <v>0.325145044035828</v>
      </c>
      <c r="AI165" s="17"/>
      <c r="AJ165" s="17">
        <v>0.40809760802009898</v>
      </c>
      <c r="AK165" s="17">
        <v>0.36695195351544202</v>
      </c>
      <c r="AL165" s="17">
        <v>0.42590716224789499</v>
      </c>
      <c r="AM165" s="17">
        <v>0.25718288300037701</v>
      </c>
      <c r="AN165" s="17">
        <v>0.328564783329998</v>
      </c>
      <c r="AO165" s="17"/>
      <c r="AP165" s="17">
        <v>0.38477448458747698</v>
      </c>
      <c r="AQ165" s="17">
        <v>0.409115484755317</v>
      </c>
      <c r="AR165" s="17">
        <v>0.346662582062433</v>
      </c>
    </row>
    <row r="166" spans="2:44" x14ac:dyDescent="0.5">
      <c r="B166" t="s">
        <v>144</v>
      </c>
      <c r="C166" s="17">
        <v>0.35204141074127399</v>
      </c>
      <c r="D166" s="17">
        <v>0.39588334533873898</v>
      </c>
      <c r="E166" s="17">
        <v>0.30868895502858601</v>
      </c>
      <c r="F166" s="17"/>
      <c r="G166" s="17">
        <v>0.25862665221077302</v>
      </c>
      <c r="H166" s="17">
        <v>0.29163190093430602</v>
      </c>
      <c r="I166" s="17">
        <v>0.32083688811654898</v>
      </c>
      <c r="J166" s="17">
        <v>0.38131742464399598</v>
      </c>
      <c r="K166" s="17">
        <v>0.38170132432776599</v>
      </c>
      <c r="L166" s="17">
        <v>0.44492731686861797</v>
      </c>
      <c r="M166" s="17"/>
      <c r="N166" s="17">
        <v>0.37645643763117198</v>
      </c>
      <c r="O166" s="17">
        <v>0.39726420131926299</v>
      </c>
      <c r="P166" s="17">
        <v>0.324102141680633</v>
      </c>
      <c r="Q166" s="17">
        <v>0.300806835276762</v>
      </c>
      <c r="R166" s="17"/>
      <c r="S166" s="17">
        <v>0.35038088824029101</v>
      </c>
      <c r="T166" s="17">
        <v>0.32672372022812801</v>
      </c>
      <c r="U166" s="17">
        <v>0.36554339108282902</v>
      </c>
      <c r="V166" s="17">
        <v>0.31303670779563803</v>
      </c>
      <c r="W166" s="17">
        <v>0.352790463405873</v>
      </c>
      <c r="X166" s="17">
        <v>0.41502910486326899</v>
      </c>
      <c r="Y166" s="17">
        <v>0.32680595772123799</v>
      </c>
      <c r="Z166" s="17">
        <v>0.39522940954699798</v>
      </c>
      <c r="AA166" s="17">
        <v>0.33652745551666302</v>
      </c>
      <c r="AB166" s="17">
        <v>0.35870600916512602</v>
      </c>
      <c r="AC166" s="17">
        <v>0.296699224271676</v>
      </c>
      <c r="AD166" s="17">
        <v>0.50007318305400295</v>
      </c>
      <c r="AE166" s="17"/>
      <c r="AF166" s="17">
        <v>0.38140102342162602</v>
      </c>
      <c r="AG166" s="17">
        <v>0.36365391689154503</v>
      </c>
      <c r="AH166" s="17">
        <v>0.33157833741642401</v>
      </c>
      <c r="AI166" s="17"/>
      <c r="AJ166" s="17">
        <v>0.42329185111285</v>
      </c>
      <c r="AK166" s="17">
        <v>0.30017511971850402</v>
      </c>
      <c r="AL166" s="17">
        <v>0.41309042347504998</v>
      </c>
      <c r="AM166" s="17">
        <v>0.35657864688124102</v>
      </c>
      <c r="AN166" s="17">
        <v>0.29034585263471602</v>
      </c>
      <c r="AO166" s="17"/>
      <c r="AP166" s="17">
        <v>0.41644660678341999</v>
      </c>
      <c r="AQ166" s="17">
        <v>0.34076883196239899</v>
      </c>
      <c r="AR166" s="17">
        <v>0.37553475883836901</v>
      </c>
    </row>
    <row r="167" spans="2:44" x14ac:dyDescent="0.5">
      <c r="B167" t="s">
        <v>145</v>
      </c>
      <c r="C167" s="17">
        <v>0.278731116753139</v>
      </c>
      <c r="D167" s="17">
        <v>0.28292673514025901</v>
      </c>
      <c r="E167" s="17">
        <v>0.27384261217776301</v>
      </c>
      <c r="F167" s="17"/>
      <c r="G167" s="17">
        <v>0.14242734539638099</v>
      </c>
      <c r="H167" s="17">
        <v>0.18235832552820799</v>
      </c>
      <c r="I167" s="17">
        <v>0.2371472735414</v>
      </c>
      <c r="J167" s="17">
        <v>0.29556067179387702</v>
      </c>
      <c r="K167" s="17">
        <v>0.374211860410543</v>
      </c>
      <c r="L167" s="17">
        <v>0.40366332467299598</v>
      </c>
      <c r="M167" s="17"/>
      <c r="N167" s="17">
        <v>0.300608210637685</v>
      </c>
      <c r="O167" s="17">
        <v>0.28041294687171298</v>
      </c>
      <c r="P167" s="17">
        <v>0.25596313888600403</v>
      </c>
      <c r="Q167" s="17">
        <v>0.27439734234005098</v>
      </c>
      <c r="R167" s="17"/>
      <c r="S167" s="17">
        <v>0.21902791200161101</v>
      </c>
      <c r="T167" s="17">
        <v>0.277067712401594</v>
      </c>
      <c r="U167" s="17">
        <v>0.34458436003198201</v>
      </c>
      <c r="V167" s="17">
        <v>0.27895265555895199</v>
      </c>
      <c r="W167" s="17">
        <v>0.28144434957525899</v>
      </c>
      <c r="X167" s="17">
        <v>0.27769834944022398</v>
      </c>
      <c r="Y167" s="17">
        <v>0.268810434808187</v>
      </c>
      <c r="Z167" s="17">
        <v>0.259261099044928</v>
      </c>
      <c r="AA167" s="17">
        <v>0.221799878996575</v>
      </c>
      <c r="AB167" s="17">
        <v>0.36257270766970301</v>
      </c>
      <c r="AC167" s="17">
        <v>0.28405103327725101</v>
      </c>
      <c r="AD167" s="17">
        <v>0.386331639560615</v>
      </c>
      <c r="AE167" s="17"/>
      <c r="AF167" s="17">
        <v>0.32186895350471401</v>
      </c>
      <c r="AG167" s="17">
        <v>0.310643762021933</v>
      </c>
      <c r="AH167" s="17">
        <v>0.17449981813030199</v>
      </c>
      <c r="AI167" s="17"/>
      <c r="AJ167" s="17">
        <v>0.32270058085959602</v>
      </c>
      <c r="AK167" s="17">
        <v>0.28695514439018599</v>
      </c>
      <c r="AL167" s="17">
        <v>0.31027970215133099</v>
      </c>
      <c r="AM167" s="17">
        <v>0.18430144408711299</v>
      </c>
      <c r="AN167" s="17">
        <v>0.148478610236671</v>
      </c>
      <c r="AO167" s="17"/>
      <c r="AP167" s="17">
        <v>0.29225436386064002</v>
      </c>
      <c r="AQ167" s="17">
        <v>0.29276257727153898</v>
      </c>
      <c r="AR167" s="17">
        <v>0.262048442919604</v>
      </c>
    </row>
    <row r="168" spans="2:44" x14ac:dyDescent="0.5">
      <c r="B168" t="s">
        <v>146</v>
      </c>
      <c r="C168" s="17">
        <v>0.26660640000604302</v>
      </c>
      <c r="D168" s="17">
        <v>0.290398097948664</v>
      </c>
      <c r="E168" s="17">
        <v>0.24157457373781999</v>
      </c>
      <c r="F168" s="17"/>
      <c r="G168" s="17">
        <v>0.37119908192583501</v>
      </c>
      <c r="H168" s="17">
        <v>0.37535152547159101</v>
      </c>
      <c r="I168" s="17">
        <v>0.29193740530280599</v>
      </c>
      <c r="J168" s="17">
        <v>0.266237973778573</v>
      </c>
      <c r="K168" s="17">
        <v>0.20408977908001499</v>
      </c>
      <c r="L168" s="17">
        <v>0.130356475670306</v>
      </c>
      <c r="M168" s="17"/>
      <c r="N168" s="17">
        <v>0.30802569060714902</v>
      </c>
      <c r="O168" s="17">
        <v>0.254315220836487</v>
      </c>
      <c r="P168" s="17">
        <v>0.246430218952022</v>
      </c>
      <c r="Q168" s="17">
        <v>0.25111923480392501</v>
      </c>
      <c r="R168" s="17"/>
      <c r="S168" s="17">
        <v>0.35968149116416398</v>
      </c>
      <c r="T168" s="17">
        <v>0.24091085224328501</v>
      </c>
      <c r="U168" s="17">
        <v>0.171108961011564</v>
      </c>
      <c r="V168" s="17">
        <v>0.21390446571819599</v>
      </c>
      <c r="W168" s="17">
        <v>0.19584507216484501</v>
      </c>
      <c r="X168" s="17">
        <v>0.34795061798279497</v>
      </c>
      <c r="Y168" s="17">
        <v>0.22238681554640599</v>
      </c>
      <c r="Z168" s="17">
        <v>0.24003012481341299</v>
      </c>
      <c r="AA168" s="17">
        <v>0.29702475639430997</v>
      </c>
      <c r="AB168" s="17">
        <v>0.25601648858220299</v>
      </c>
      <c r="AC168" s="17">
        <v>0.242977452277748</v>
      </c>
      <c r="AD168" s="17">
        <v>0.39115646681281002</v>
      </c>
      <c r="AE168" s="17"/>
      <c r="AF168" s="17">
        <v>0.21054071590322501</v>
      </c>
      <c r="AG168" s="17">
        <v>0.26393136263157402</v>
      </c>
      <c r="AH168" s="17">
        <v>0.30268788260708002</v>
      </c>
      <c r="AI168" s="17"/>
      <c r="AJ168" s="17">
        <v>0.22474862139209301</v>
      </c>
      <c r="AK168" s="17">
        <v>0.29162748538893801</v>
      </c>
      <c r="AL168" s="17">
        <v>0.27546313911814002</v>
      </c>
      <c r="AM168" s="17">
        <v>0.22405030314885899</v>
      </c>
      <c r="AN168" s="17">
        <v>0.24819181336826099</v>
      </c>
      <c r="AO168" s="17"/>
      <c r="AP168" s="17">
        <v>0.26225914731792099</v>
      </c>
      <c r="AQ168" s="17">
        <v>0.305281469499735</v>
      </c>
      <c r="AR168" s="17">
        <v>0.26575851540351603</v>
      </c>
    </row>
    <row r="169" spans="2:44" x14ac:dyDescent="0.5">
      <c r="B169" t="s">
        <v>147</v>
      </c>
      <c r="C169" s="17">
        <v>0.200814501174187</v>
      </c>
      <c r="D169" s="17">
        <v>0.193230501395393</v>
      </c>
      <c r="E169" s="17">
        <v>0.20713214835086999</v>
      </c>
      <c r="F169" s="17"/>
      <c r="G169" s="17">
        <v>0.29521714649224101</v>
      </c>
      <c r="H169" s="17">
        <v>0.28130693821192398</v>
      </c>
      <c r="I169" s="17">
        <v>0.19217450753492901</v>
      </c>
      <c r="J169" s="17">
        <v>0.19047983997485801</v>
      </c>
      <c r="K169" s="17">
        <v>0.139631874124931</v>
      </c>
      <c r="L169" s="17">
        <v>0.129295320341485</v>
      </c>
      <c r="M169" s="17"/>
      <c r="N169" s="17">
        <v>0.21368482825287899</v>
      </c>
      <c r="O169" s="17">
        <v>0.21315488217533399</v>
      </c>
      <c r="P169" s="17">
        <v>0.19412391864237899</v>
      </c>
      <c r="Q169" s="17">
        <v>0.18020419859474199</v>
      </c>
      <c r="R169" s="17"/>
      <c r="S169" s="17">
        <v>0.25064065596206803</v>
      </c>
      <c r="T169" s="17">
        <v>0.18801242726513601</v>
      </c>
      <c r="U169" s="17">
        <v>0.20056601906528701</v>
      </c>
      <c r="V169" s="17">
        <v>0.202477571375455</v>
      </c>
      <c r="W169" s="17">
        <v>0.135641340185787</v>
      </c>
      <c r="X169" s="17">
        <v>0.21659219274564201</v>
      </c>
      <c r="Y169" s="17">
        <v>0.22138238166931701</v>
      </c>
      <c r="Z169" s="17">
        <v>0.28438796698867902</v>
      </c>
      <c r="AA169" s="17">
        <v>0.22018255954291899</v>
      </c>
      <c r="AB169" s="17">
        <v>0.144747833214113</v>
      </c>
      <c r="AC169" s="17">
        <v>9.7432292373854604E-2</v>
      </c>
      <c r="AD169" s="17">
        <v>0.22872295677013901</v>
      </c>
      <c r="AE169" s="17"/>
      <c r="AF169" s="17">
        <v>0.16486650411040499</v>
      </c>
      <c r="AG169" s="17">
        <v>0.21531969977541701</v>
      </c>
      <c r="AH169" s="17">
        <v>0.209547351902613</v>
      </c>
      <c r="AI169" s="17"/>
      <c r="AJ169" s="17">
        <v>0.17081178754947399</v>
      </c>
      <c r="AK169" s="17">
        <v>0.247776201569122</v>
      </c>
      <c r="AL169" s="17">
        <v>0.16206325091689699</v>
      </c>
      <c r="AM169" s="17">
        <v>7.7251956239585695E-2</v>
      </c>
      <c r="AN169" s="17">
        <v>0.210461080364478</v>
      </c>
      <c r="AO169" s="17"/>
      <c r="AP169" s="17">
        <v>0.172741358319348</v>
      </c>
      <c r="AQ169" s="17">
        <v>0.24732804783918499</v>
      </c>
      <c r="AR169" s="17">
        <v>0.18368183200325799</v>
      </c>
    </row>
    <row r="170" spans="2:44" x14ac:dyDescent="0.5">
      <c r="B170" t="s">
        <v>87</v>
      </c>
      <c r="C170" s="17">
        <v>5.9402701374493098E-2</v>
      </c>
      <c r="D170" s="17">
        <v>3.4099051210557799E-2</v>
      </c>
      <c r="E170" s="17">
        <v>8.4364639765303395E-2</v>
      </c>
      <c r="F170" s="17"/>
      <c r="G170" s="17">
        <v>5.3924953387209602E-2</v>
      </c>
      <c r="H170" s="17">
        <v>3.8013072656980403E-2</v>
      </c>
      <c r="I170" s="17">
        <v>6.5254381583358806E-2</v>
      </c>
      <c r="J170" s="17">
        <v>7.5298031859125106E-2</v>
      </c>
      <c r="K170" s="17">
        <v>7.4430476879371293E-2</v>
      </c>
      <c r="L170" s="17">
        <v>5.2528002070184002E-2</v>
      </c>
      <c r="M170" s="17"/>
      <c r="N170" s="17">
        <v>5.2969116100971901E-2</v>
      </c>
      <c r="O170" s="17">
        <v>3.7928253643394999E-2</v>
      </c>
      <c r="P170" s="17">
        <v>7.3903999082254396E-2</v>
      </c>
      <c r="Q170" s="17">
        <v>7.6518582980783706E-2</v>
      </c>
      <c r="R170" s="17"/>
      <c r="S170" s="17">
        <v>3.6336204760523703E-2</v>
      </c>
      <c r="T170" s="17">
        <v>6.6935966470802397E-2</v>
      </c>
      <c r="U170" s="17">
        <v>5.0976532479169299E-2</v>
      </c>
      <c r="V170" s="17">
        <v>6.6340081173795307E-2</v>
      </c>
      <c r="W170" s="17">
        <v>8.7108940738431201E-2</v>
      </c>
      <c r="X170" s="17">
        <v>6.3739637657506606E-2</v>
      </c>
      <c r="Y170" s="17">
        <v>7.4570959442921997E-2</v>
      </c>
      <c r="Z170" s="17">
        <v>6.3048187833473407E-2</v>
      </c>
      <c r="AA170" s="17">
        <v>5.0664577653545102E-2</v>
      </c>
      <c r="AB170" s="17">
        <v>6.2722792975950695E-2</v>
      </c>
      <c r="AC170" s="17">
        <v>3.5530557696481703E-2</v>
      </c>
      <c r="AD170" s="17">
        <v>7.5298158546998895E-2</v>
      </c>
      <c r="AE170" s="17"/>
      <c r="AF170" s="17">
        <v>5.6546021292856602E-2</v>
      </c>
      <c r="AG170" s="17">
        <v>4.5336318713193699E-2</v>
      </c>
      <c r="AH170" s="17">
        <v>9.0946095868822102E-2</v>
      </c>
      <c r="AI170" s="17"/>
      <c r="AJ170" s="17">
        <v>4.1129100726974899E-2</v>
      </c>
      <c r="AK170" s="17">
        <v>5.6758818032745101E-2</v>
      </c>
      <c r="AL170" s="17">
        <v>3.4640518783754903E-2</v>
      </c>
      <c r="AM170" s="17">
        <v>4.6709794571756003E-2</v>
      </c>
      <c r="AN170" s="17">
        <v>0.105121037470367</v>
      </c>
      <c r="AO170" s="17"/>
      <c r="AP170" s="17">
        <v>3.7503699405059501E-2</v>
      </c>
      <c r="AQ170" s="17">
        <v>4.0847372475739899E-2</v>
      </c>
      <c r="AR170" s="17">
        <v>5.1148399897948803E-2</v>
      </c>
    </row>
    <row r="171" spans="2:44" x14ac:dyDescent="0.5">
      <c r="B171" t="s">
        <v>148</v>
      </c>
      <c r="C171" s="17">
        <v>3.8636133331982098E-2</v>
      </c>
      <c r="D171" s="17">
        <v>4.7237690753964001E-2</v>
      </c>
      <c r="E171" s="17">
        <v>3.03816535804383E-2</v>
      </c>
      <c r="F171" s="17"/>
      <c r="G171" s="17">
        <v>1.6563777285380499E-2</v>
      </c>
      <c r="H171" s="17">
        <v>1.1359924159279699E-2</v>
      </c>
      <c r="I171" s="17">
        <v>2.13178585513864E-2</v>
      </c>
      <c r="J171" s="17">
        <v>2.1113387980293E-2</v>
      </c>
      <c r="K171" s="17">
        <v>6.6736746989413995E-2</v>
      </c>
      <c r="L171" s="17">
        <v>8.50084018461323E-2</v>
      </c>
      <c r="M171" s="17"/>
      <c r="N171" s="17">
        <v>2.2538743087755699E-2</v>
      </c>
      <c r="O171" s="17">
        <v>4.8627127703598297E-2</v>
      </c>
      <c r="P171" s="17">
        <v>3.5279822164347503E-2</v>
      </c>
      <c r="Q171" s="17">
        <v>4.89283702876189E-2</v>
      </c>
      <c r="R171" s="17"/>
      <c r="S171" s="17">
        <v>2.6393017540458402E-2</v>
      </c>
      <c r="T171" s="17">
        <v>5.0951105202704398E-2</v>
      </c>
      <c r="U171" s="17">
        <v>3.50594689277125E-2</v>
      </c>
      <c r="V171" s="17">
        <v>7.2923316394443896E-2</v>
      </c>
      <c r="W171" s="17">
        <v>1.93000155945258E-2</v>
      </c>
      <c r="X171" s="17">
        <v>1.02294693975812E-2</v>
      </c>
      <c r="Y171" s="17">
        <v>4.11272671468534E-2</v>
      </c>
      <c r="Z171" s="17">
        <v>3.11264311568774E-2</v>
      </c>
      <c r="AA171" s="17">
        <v>3.7041779685913601E-2</v>
      </c>
      <c r="AB171" s="17">
        <v>4.4938238258631198E-2</v>
      </c>
      <c r="AC171" s="17">
        <v>6.9045450134020303E-2</v>
      </c>
      <c r="AD171" s="17">
        <v>1.8865563982738E-2</v>
      </c>
      <c r="AE171" s="17"/>
      <c r="AF171" s="17">
        <v>5.2480597256653799E-2</v>
      </c>
      <c r="AG171" s="17">
        <v>3.1215803168119199E-2</v>
      </c>
      <c r="AH171" s="17">
        <v>3.7704917179972298E-2</v>
      </c>
      <c r="AI171" s="17"/>
      <c r="AJ171" s="17">
        <v>3.7406170142103901E-2</v>
      </c>
      <c r="AK171" s="17">
        <v>2.3908890254769801E-2</v>
      </c>
      <c r="AL171" s="17">
        <v>4.6708456041866103E-2</v>
      </c>
      <c r="AM171" s="17">
        <v>0.12019789313483201</v>
      </c>
      <c r="AN171" s="17">
        <v>4.5528164571578503E-2</v>
      </c>
      <c r="AO171" s="17"/>
      <c r="AP171" s="17">
        <v>4.0719394139945603E-2</v>
      </c>
      <c r="AQ171" s="17">
        <v>2.0461490497262601E-2</v>
      </c>
      <c r="AR171" s="17">
        <v>6.4368504486554901E-2</v>
      </c>
    </row>
    <row r="172" spans="2:44" x14ac:dyDescent="0.5">
      <c r="B172" t="s">
        <v>149</v>
      </c>
      <c r="C172" s="17">
        <v>5.9426594073430702E-3</v>
      </c>
      <c r="D172" s="17">
        <v>8.9004663445438805E-3</v>
      </c>
      <c r="E172" s="17">
        <v>3.0753782014451602E-3</v>
      </c>
      <c r="F172" s="17"/>
      <c r="G172" s="17">
        <v>0</v>
      </c>
      <c r="H172" s="17">
        <v>3.7096170286591199E-3</v>
      </c>
      <c r="I172" s="17">
        <v>8.7871292079172904E-3</v>
      </c>
      <c r="J172" s="17">
        <v>2.92478567396011E-3</v>
      </c>
      <c r="K172" s="17">
        <v>4.2062063265002302E-3</v>
      </c>
      <c r="L172" s="17">
        <v>1.30280712029515E-2</v>
      </c>
      <c r="M172" s="17"/>
      <c r="N172" s="17">
        <v>1.0716390205681501E-2</v>
      </c>
      <c r="O172" s="17">
        <v>3.4226448227029798E-3</v>
      </c>
      <c r="P172" s="17">
        <v>2.7022106442967102E-3</v>
      </c>
      <c r="Q172" s="17">
        <v>6.3243535364689999E-3</v>
      </c>
      <c r="R172" s="17"/>
      <c r="S172" s="17">
        <v>6.9205062604133999E-3</v>
      </c>
      <c r="T172" s="17">
        <v>8.1991042666015208E-3</v>
      </c>
      <c r="U172" s="17">
        <v>5.9658684100661096E-3</v>
      </c>
      <c r="V172" s="17">
        <v>0</v>
      </c>
      <c r="W172" s="17">
        <v>5.9856535717104503E-3</v>
      </c>
      <c r="X172" s="17">
        <v>0</v>
      </c>
      <c r="Y172" s="17">
        <v>0</v>
      </c>
      <c r="Z172" s="17">
        <v>2.1231892698321101E-2</v>
      </c>
      <c r="AA172" s="17">
        <v>9.3600928509708307E-3</v>
      </c>
      <c r="AB172" s="17">
        <v>6.5849308519089801E-3</v>
      </c>
      <c r="AC172" s="17">
        <v>0</v>
      </c>
      <c r="AD172" s="17">
        <v>1.8272230132156599E-2</v>
      </c>
      <c r="AE172" s="17"/>
      <c r="AF172" s="17">
        <v>5.2765845055200399E-3</v>
      </c>
      <c r="AG172" s="17">
        <v>7.4771550558764104E-3</v>
      </c>
      <c r="AH172" s="17">
        <v>7.2183171982116399E-3</v>
      </c>
      <c r="AI172" s="17"/>
      <c r="AJ172" s="17">
        <v>3.9731965330131701E-3</v>
      </c>
      <c r="AK172" s="17">
        <v>1.7643368192614599E-3</v>
      </c>
      <c r="AL172" s="17">
        <v>1.2576917268341399E-2</v>
      </c>
      <c r="AM172" s="17">
        <v>0</v>
      </c>
      <c r="AN172" s="17">
        <v>1.14469135168802E-2</v>
      </c>
      <c r="AO172" s="17"/>
      <c r="AP172" s="17">
        <v>4.8220481726459503E-3</v>
      </c>
      <c r="AQ172" s="17">
        <v>2.5330389988165E-3</v>
      </c>
      <c r="AR172" s="17">
        <v>1.40751353657493E-2</v>
      </c>
    </row>
    <row r="173" spans="2:44" x14ac:dyDescent="0.5">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row>
    <row r="174" spans="2:44" x14ac:dyDescent="0.5">
      <c r="B174" s="6" t="s">
        <v>159</v>
      </c>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row>
    <row r="175" spans="2:44" x14ac:dyDescent="0.5">
      <c r="B175" s="24" t="s">
        <v>75</v>
      </c>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row>
    <row r="176" spans="2:44" x14ac:dyDescent="0.5">
      <c r="B176" t="s">
        <v>151</v>
      </c>
      <c r="C176" s="17">
        <v>0.71004192916819597</v>
      </c>
      <c r="D176" s="17">
        <v>0.70508798498032499</v>
      </c>
      <c r="E176" s="17">
        <v>0.71469002703754303</v>
      </c>
      <c r="F176" s="17"/>
      <c r="G176" s="17">
        <v>0.65985471121208095</v>
      </c>
      <c r="H176" s="17">
        <v>0.68895532671719095</v>
      </c>
      <c r="I176" s="17">
        <v>0.67747489308291098</v>
      </c>
      <c r="J176" s="17">
        <v>0.74280034076722501</v>
      </c>
      <c r="K176" s="17">
        <v>0.73443197029135399</v>
      </c>
      <c r="L176" s="17">
        <v>0.74400916750427004</v>
      </c>
      <c r="M176" s="17"/>
      <c r="N176" s="17">
        <v>0.72860671836338098</v>
      </c>
      <c r="O176" s="17">
        <v>0.72025194438201501</v>
      </c>
      <c r="P176" s="17">
        <v>0.70842835970550999</v>
      </c>
      <c r="Q176" s="17">
        <v>0.68389685107068898</v>
      </c>
      <c r="R176" s="17"/>
      <c r="S176" s="17">
        <v>0.67560543332752099</v>
      </c>
      <c r="T176" s="17">
        <v>0.70180266930833002</v>
      </c>
      <c r="U176" s="17">
        <v>0.74620456256558398</v>
      </c>
      <c r="V176" s="17">
        <v>0.70709743368022604</v>
      </c>
      <c r="W176" s="17">
        <v>0.70168232578311196</v>
      </c>
      <c r="X176" s="17">
        <v>0.66754904654037694</v>
      </c>
      <c r="Y176" s="17">
        <v>0.70219636353919901</v>
      </c>
      <c r="Z176" s="17">
        <v>0.64579826937768903</v>
      </c>
      <c r="AA176" s="17">
        <v>0.73058025618865496</v>
      </c>
      <c r="AB176" s="17">
        <v>0.78697391548893703</v>
      </c>
      <c r="AC176" s="17">
        <v>0.69734258371142599</v>
      </c>
      <c r="AD176" s="17">
        <v>0.78779681034814497</v>
      </c>
      <c r="AE176" s="17"/>
      <c r="AF176" s="17">
        <v>0.69543736127605804</v>
      </c>
      <c r="AG176" s="17">
        <v>0.75246101691920497</v>
      </c>
      <c r="AH176" s="17">
        <v>0.67939741692744804</v>
      </c>
      <c r="AI176" s="17"/>
      <c r="AJ176" s="17">
        <v>0.73711191114657904</v>
      </c>
      <c r="AK176" s="17">
        <v>0.70683915112800999</v>
      </c>
      <c r="AL176" s="17">
        <v>0.69720053973749896</v>
      </c>
      <c r="AM176" s="17">
        <v>0.61572766306990301</v>
      </c>
      <c r="AN176" s="17">
        <v>0.66797444389576</v>
      </c>
      <c r="AO176" s="17"/>
      <c r="AP176" s="17">
        <v>0.69403730917386697</v>
      </c>
      <c r="AQ176" s="17">
        <v>0.72566667206485802</v>
      </c>
      <c r="AR176" s="17">
        <v>0.73253127996601397</v>
      </c>
    </row>
    <row r="177" spans="2:44" x14ac:dyDescent="0.5">
      <c r="B177" t="s">
        <v>152</v>
      </c>
      <c r="C177" s="17">
        <v>0.658037255537264</v>
      </c>
      <c r="D177" s="17">
        <v>0.62091439931176096</v>
      </c>
      <c r="E177" s="17">
        <v>0.69297441949253902</v>
      </c>
      <c r="F177" s="17"/>
      <c r="G177" s="17">
        <v>0.51861582838921405</v>
      </c>
      <c r="H177" s="17">
        <v>0.57169246435310805</v>
      </c>
      <c r="I177" s="17">
        <v>0.60969981641996596</v>
      </c>
      <c r="J177" s="17">
        <v>0.70368365728085702</v>
      </c>
      <c r="K177" s="17">
        <v>0.74004419853266501</v>
      </c>
      <c r="L177" s="17">
        <v>0.76796735589132803</v>
      </c>
      <c r="M177" s="17"/>
      <c r="N177" s="17">
        <v>0.67213892415446896</v>
      </c>
      <c r="O177" s="17">
        <v>0.65744373139117396</v>
      </c>
      <c r="P177" s="17">
        <v>0.67822845672599197</v>
      </c>
      <c r="Q177" s="17">
        <v>0.62437454473367704</v>
      </c>
      <c r="R177" s="17"/>
      <c r="S177" s="17">
        <v>0.61492656883789398</v>
      </c>
      <c r="T177" s="17">
        <v>0.67857331757480299</v>
      </c>
      <c r="U177" s="17">
        <v>0.71303733428815996</v>
      </c>
      <c r="V177" s="17">
        <v>0.70475547892283497</v>
      </c>
      <c r="W177" s="17">
        <v>0.595579802945299</v>
      </c>
      <c r="X177" s="17">
        <v>0.56374037048421799</v>
      </c>
      <c r="Y177" s="17">
        <v>0.745810510637121</v>
      </c>
      <c r="Z177" s="17">
        <v>0.668276021378994</v>
      </c>
      <c r="AA177" s="17">
        <v>0.60849686787029</v>
      </c>
      <c r="AB177" s="17">
        <v>0.68300461204735097</v>
      </c>
      <c r="AC177" s="17">
        <v>0.64735659582614902</v>
      </c>
      <c r="AD177" s="17">
        <v>0.789847735488861</v>
      </c>
      <c r="AE177" s="17"/>
      <c r="AF177" s="17">
        <v>0.70756630292881295</v>
      </c>
      <c r="AG177" s="17">
        <v>0.66537377008277898</v>
      </c>
      <c r="AH177" s="17">
        <v>0.57788268729006198</v>
      </c>
      <c r="AI177" s="17"/>
      <c r="AJ177" s="17">
        <v>0.68905497368464996</v>
      </c>
      <c r="AK177" s="17">
        <v>0.65440796871786899</v>
      </c>
      <c r="AL177" s="17">
        <v>0.711417670208917</v>
      </c>
      <c r="AM177" s="17">
        <v>0.69345703228843603</v>
      </c>
      <c r="AN177" s="17">
        <v>0.61385165379385398</v>
      </c>
      <c r="AO177" s="17"/>
      <c r="AP177" s="17">
        <v>0.62952058437158198</v>
      </c>
      <c r="AQ177" s="17">
        <v>0.67279072452219502</v>
      </c>
      <c r="AR177" s="17">
        <v>0.69173585939612403</v>
      </c>
    </row>
    <row r="178" spans="2:44" x14ac:dyDescent="0.5">
      <c r="B178" t="s">
        <v>153</v>
      </c>
      <c r="C178" s="17">
        <v>0.65050527075682196</v>
      </c>
      <c r="D178" s="17">
        <v>0.65123777976965003</v>
      </c>
      <c r="E178" s="17">
        <v>0.64951564000822604</v>
      </c>
      <c r="F178" s="17"/>
      <c r="G178" s="17">
        <v>0.64159460897883502</v>
      </c>
      <c r="H178" s="17">
        <v>0.61269956399502401</v>
      </c>
      <c r="I178" s="17">
        <v>0.64695354057778798</v>
      </c>
      <c r="J178" s="17">
        <v>0.63963494098141604</v>
      </c>
      <c r="K178" s="17">
        <v>0.665489595437873</v>
      </c>
      <c r="L178" s="17">
        <v>0.688825213073748</v>
      </c>
      <c r="M178" s="17"/>
      <c r="N178" s="17">
        <v>0.71377046755484796</v>
      </c>
      <c r="O178" s="17">
        <v>0.65120052282386698</v>
      </c>
      <c r="P178" s="17">
        <v>0.61353337849350098</v>
      </c>
      <c r="Q178" s="17">
        <v>0.61255058289008402</v>
      </c>
      <c r="R178" s="17"/>
      <c r="S178" s="17">
        <v>0.67360873295158996</v>
      </c>
      <c r="T178" s="17">
        <v>0.66103532743751303</v>
      </c>
      <c r="U178" s="17">
        <v>0.64949661536887404</v>
      </c>
      <c r="V178" s="17">
        <v>0.65705987887078698</v>
      </c>
      <c r="W178" s="17">
        <v>0.61315614426573595</v>
      </c>
      <c r="X178" s="17">
        <v>0.64618273526317405</v>
      </c>
      <c r="Y178" s="17">
        <v>0.64148268058053604</v>
      </c>
      <c r="Z178" s="17">
        <v>0.67579653127137096</v>
      </c>
      <c r="AA178" s="17">
        <v>0.63274465336057795</v>
      </c>
      <c r="AB178" s="17">
        <v>0.61363632627195497</v>
      </c>
      <c r="AC178" s="17">
        <v>0.64486708967067397</v>
      </c>
      <c r="AD178" s="17">
        <v>0.75655194484432697</v>
      </c>
      <c r="AE178" s="17"/>
      <c r="AF178" s="17">
        <v>0.64037150081136796</v>
      </c>
      <c r="AG178" s="17">
        <v>0.672525797144786</v>
      </c>
      <c r="AH178" s="17">
        <v>0.61553234948484503</v>
      </c>
      <c r="AI178" s="17"/>
      <c r="AJ178" s="17">
        <v>0.68662405244295699</v>
      </c>
      <c r="AK178" s="17">
        <v>0.62794561870763899</v>
      </c>
      <c r="AL178" s="17">
        <v>0.68694788174975996</v>
      </c>
      <c r="AM178" s="17">
        <v>0.68761842317876698</v>
      </c>
      <c r="AN178" s="17">
        <v>0.60604534739324201</v>
      </c>
      <c r="AO178" s="17"/>
      <c r="AP178" s="17">
        <v>0.671158022423889</v>
      </c>
      <c r="AQ178" s="17">
        <v>0.66342664305266996</v>
      </c>
      <c r="AR178" s="17">
        <v>0.69054869225667204</v>
      </c>
    </row>
    <row r="179" spans="2:44" x14ac:dyDescent="0.5">
      <c r="B179" t="s">
        <v>154</v>
      </c>
      <c r="C179" s="17">
        <v>0.62810782075152805</v>
      </c>
      <c r="D179" s="17">
        <v>0.63616335431216198</v>
      </c>
      <c r="E179" s="17">
        <v>0.61971910510872197</v>
      </c>
      <c r="F179" s="17"/>
      <c r="G179" s="17">
        <v>0.52948118436529801</v>
      </c>
      <c r="H179" s="17">
        <v>0.56463223592983403</v>
      </c>
      <c r="I179" s="17">
        <v>0.61585137953559499</v>
      </c>
      <c r="J179" s="17">
        <v>0.64246269143268897</v>
      </c>
      <c r="K179" s="17">
        <v>0.63790412658355899</v>
      </c>
      <c r="L179" s="17">
        <v>0.737059582960507</v>
      </c>
      <c r="M179" s="17"/>
      <c r="N179" s="17">
        <v>0.70708723087914904</v>
      </c>
      <c r="O179" s="17">
        <v>0.63370389446339903</v>
      </c>
      <c r="P179" s="17">
        <v>0.61250594771789002</v>
      </c>
      <c r="Q179" s="17">
        <v>0.54912567463732698</v>
      </c>
      <c r="R179" s="17"/>
      <c r="S179" s="17">
        <v>0.58171418650734197</v>
      </c>
      <c r="T179" s="17">
        <v>0.64435991410478599</v>
      </c>
      <c r="U179" s="17">
        <v>0.69943990342538498</v>
      </c>
      <c r="V179" s="17">
        <v>0.64146223271822</v>
      </c>
      <c r="W179" s="17">
        <v>0.62180393586380101</v>
      </c>
      <c r="X179" s="17">
        <v>0.63587858486146598</v>
      </c>
      <c r="Y179" s="17">
        <v>0.58879177464388399</v>
      </c>
      <c r="Z179" s="17">
        <v>0.61599619927178995</v>
      </c>
      <c r="AA179" s="17">
        <v>0.60385892206924596</v>
      </c>
      <c r="AB179" s="17">
        <v>0.64028117267195905</v>
      </c>
      <c r="AC179" s="17">
        <v>0.64301110871150602</v>
      </c>
      <c r="AD179" s="17">
        <v>0.68425358797492497</v>
      </c>
      <c r="AE179" s="17"/>
      <c r="AF179" s="17">
        <v>0.64768496501595896</v>
      </c>
      <c r="AG179" s="17">
        <v>0.655075771708716</v>
      </c>
      <c r="AH179" s="17">
        <v>0.59860925993278502</v>
      </c>
      <c r="AI179" s="17"/>
      <c r="AJ179" s="17">
        <v>0.69054204993926105</v>
      </c>
      <c r="AK179" s="17">
        <v>0.57434881068167998</v>
      </c>
      <c r="AL179" s="17">
        <v>0.68060673964999396</v>
      </c>
      <c r="AM179" s="17">
        <v>0.66039630708865604</v>
      </c>
      <c r="AN179" s="17">
        <v>0.59598046018936002</v>
      </c>
      <c r="AO179" s="17"/>
      <c r="AP179" s="17">
        <v>0.67629949656846799</v>
      </c>
      <c r="AQ179" s="17">
        <v>0.60316857262666501</v>
      </c>
      <c r="AR179" s="17">
        <v>0.648767082015831</v>
      </c>
    </row>
    <row r="180" spans="2:44" x14ac:dyDescent="0.5">
      <c r="B180" t="s">
        <v>155</v>
      </c>
      <c r="C180" s="17">
        <v>0.57032598285316805</v>
      </c>
      <c r="D180" s="17">
        <v>0.53062077258997098</v>
      </c>
      <c r="E180" s="17">
        <v>0.60838740290490101</v>
      </c>
      <c r="F180" s="17"/>
      <c r="G180" s="17">
        <v>0.52873674666876902</v>
      </c>
      <c r="H180" s="17">
        <v>0.56221766247739202</v>
      </c>
      <c r="I180" s="17">
        <v>0.564423102105573</v>
      </c>
      <c r="J180" s="17">
        <v>0.59972607993676397</v>
      </c>
      <c r="K180" s="17">
        <v>0.55201877761771301</v>
      </c>
      <c r="L180" s="17">
        <v>0.59777567325081404</v>
      </c>
      <c r="M180" s="17"/>
      <c r="N180" s="17">
        <v>0.59253544511863798</v>
      </c>
      <c r="O180" s="17">
        <v>0.581659549458727</v>
      </c>
      <c r="P180" s="17">
        <v>0.55632443645335905</v>
      </c>
      <c r="Q180" s="17">
        <v>0.54468755011143799</v>
      </c>
      <c r="R180" s="17"/>
      <c r="S180" s="17">
        <v>0.55927628370350602</v>
      </c>
      <c r="T180" s="17">
        <v>0.57126346311099496</v>
      </c>
      <c r="U180" s="17">
        <v>0.61519631187148804</v>
      </c>
      <c r="V180" s="17">
        <v>0.62881217736242501</v>
      </c>
      <c r="W180" s="17">
        <v>0.54184849178516403</v>
      </c>
      <c r="X180" s="17">
        <v>0.53080435430134698</v>
      </c>
      <c r="Y180" s="17">
        <v>0.56460149233274404</v>
      </c>
      <c r="Z180" s="17">
        <v>0.61777559023196105</v>
      </c>
      <c r="AA180" s="17">
        <v>0.55732679774485705</v>
      </c>
      <c r="AB180" s="17">
        <v>0.52239315448188794</v>
      </c>
      <c r="AC180" s="17">
        <v>0.55327362694306004</v>
      </c>
      <c r="AD180" s="17">
        <v>0.68074850478621496</v>
      </c>
      <c r="AE180" s="17"/>
      <c r="AF180" s="17">
        <v>0.54547102480394905</v>
      </c>
      <c r="AG180" s="17">
        <v>0.58784101526629096</v>
      </c>
      <c r="AH180" s="17">
        <v>0.59022291142886296</v>
      </c>
      <c r="AI180" s="17"/>
      <c r="AJ180" s="17">
        <v>0.56188988430489994</v>
      </c>
      <c r="AK180" s="17">
        <v>0.55400826936560099</v>
      </c>
      <c r="AL180" s="17">
        <v>0.57980692464876304</v>
      </c>
      <c r="AM180" s="17">
        <v>0.478668795820957</v>
      </c>
      <c r="AN180" s="17">
        <v>0.577758887743544</v>
      </c>
      <c r="AO180" s="17"/>
      <c r="AP180" s="17">
        <v>0.54978732833590704</v>
      </c>
      <c r="AQ180" s="17">
        <v>0.58140272717924402</v>
      </c>
      <c r="AR180" s="17">
        <v>0.60275592433553704</v>
      </c>
    </row>
    <row r="181" spans="2:44" x14ac:dyDescent="0.5">
      <c r="B181" t="s">
        <v>156</v>
      </c>
      <c r="C181" s="17">
        <v>0.51029597546176098</v>
      </c>
      <c r="D181" s="17">
        <v>0.51762089498868602</v>
      </c>
      <c r="E181" s="17">
        <v>0.50215883489079005</v>
      </c>
      <c r="F181" s="17"/>
      <c r="G181" s="17">
        <v>0.24928201690166099</v>
      </c>
      <c r="H181" s="17">
        <v>0.39201519873653401</v>
      </c>
      <c r="I181" s="17">
        <v>0.47212682310889498</v>
      </c>
      <c r="J181" s="17">
        <v>0.54359765014867101</v>
      </c>
      <c r="K181" s="17">
        <v>0.68493992771894396</v>
      </c>
      <c r="L181" s="17">
        <v>0.66648695932465796</v>
      </c>
      <c r="M181" s="17"/>
      <c r="N181" s="17">
        <v>0.49776498206699799</v>
      </c>
      <c r="O181" s="17">
        <v>0.55203983761190001</v>
      </c>
      <c r="P181" s="17">
        <v>0.52993717878241298</v>
      </c>
      <c r="Q181" s="17">
        <v>0.46421078922564302</v>
      </c>
      <c r="R181" s="17"/>
      <c r="S181" s="17">
        <v>0.38727194687434802</v>
      </c>
      <c r="T181" s="17">
        <v>0.53407371858277697</v>
      </c>
      <c r="U181" s="17">
        <v>0.60529696269601496</v>
      </c>
      <c r="V181" s="17">
        <v>0.53508410735267198</v>
      </c>
      <c r="W181" s="17">
        <v>0.51774655141486303</v>
      </c>
      <c r="X181" s="17">
        <v>0.43338775187358902</v>
      </c>
      <c r="Y181" s="17">
        <v>0.52111851975035794</v>
      </c>
      <c r="Z181" s="17">
        <v>0.54335369391055</v>
      </c>
      <c r="AA181" s="17">
        <v>0.479144184171308</v>
      </c>
      <c r="AB181" s="17">
        <v>0.58286068294140703</v>
      </c>
      <c r="AC181" s="17">
        <v>0.53772009776028995</v>
      </c>
      <c r="AD181" s="17">
        <v>0.64624619609207201</v>
      </c>
      <c r="AE181" s="17"/>
      <c r="AF181" s="17">
        <v>0.57583713946793202</v>
      </c>
      <c r="AG181" s="17">
        <v>0.55809196014611795</v>
      </c>
      <c r="AH181" s="17">
        <v>0.38989965628894202</v>
      </c>
      <c r="AI181" s="17"/>
      <c r="AJ181" s="17">
        <v>0.58517999332126402</v>
      </c>
      <c r="AK181" s="17">
        <v>0.49757984549615902</v>
      </c>
      <c r="AL181" s="17">
        <v>0.55328459698778798</v>
      </c>
      <c r="AM181" s="17">
        <v>0.51529214099449205</v>
      </c>
      <c r="AN181" s="17">
        <v>0.41257251031081998</v>
      </c>
      <c r="AO181" s="17"/>
      <c r="AP181" s="17">
        <v>0.50712396851445196</v>
      </c>
      <c r="AQ181" s="17">
        <v>0.49994712231016403</v>
      </c>
      <c r="AR181" s="17">
        <v>0.57964274614058797</v>
      </c>
    </row>
    <row r="182" spans="2:44" x14ac:dyDescent="0.5">
      <c r="B182" t="s">
        <v>157</v>
      </c>
      <c r="C182" s="17">
        <v>0.50745889198274197</v>
      </c>
      <c r="D182" s="17">
        <v>0.51864854174131003</v>
      </c>
      <c r="E182" s="17">
        <v>0.495688208067536</v>
      </c>
      <c r="F182" s="17"/>
      <c r="G182" s="17">
        <v>0.42081467479249202</v>
      </c>
      <c r="H182" s="17">
        <v>0.46680278125394198</v>
      </c>
      <c r="I182" s="17">
        <v>0.45929509377244099</v>
      </c>
      <c r="J182" s="17">
        <v>0.52206517491994098</v>
      </c>
      <c r="K182" s="17">
        <v>0.51250502797148301</v>
      </c>
      <c r="L182" s="17">
        <v>0.62222472776113902</v>
      </c>
      <c r="M182" s="17"/>
      <c r="N182" s="17">
        <v>0.58152481831729796</v>
      </c>
      <c r="O182" s="17">
        <v>0.537562994410276</v>
      </c>
      <c r="P182" s="17">
        <v>0.44839529314364401</v>
      </c>
      <c r="Q182" s="17">
        <v>0.44526634781841301</v>
      </c>
      <c r="R182" s="17"/>
      <c r="S182" s="17">
        <v>0.50724165712915104</v>
      </c>
      <c r="T182" s="17">
        <v>0.42592086571920201</v>
      </c>
      <c r="U182" s="17">
        <v>0.55860777980411702</v>
      </c>
      <c r="V182" s="17">
        <v>0.52733643518946705</v>
      </c>
      <c r="W182" s="17">
        <v>0.44288423196398402</v>
      </c>
      <c r="X182" s="17">
        <v>0.51985875068394305</v>
      </c>
      <c r="Y182" s="17">
        <v>0.53125988830852799</v>
      </c>
      <c r="Z182" s="17">
        <v>0.53949778150633398</v>
      </c>
      <c r="AA182" s="17">
        <v>0.498217963234659</v>
      </c>
      <c r="AB182" s="17">
        <v>0.55349670699680997</v>
      </c>
      <c r="AC182" s="17">
        <v>0.51337673367700398</v>
      </c>
      <c r="AD182" s="17">
        <v>0.55887639143797696</v>
      </c>
      <c r="AE182" s="17"/>
      <c r="AF182" s="17">
        <v>0.508056302671267</v>
      </c>
      <c r="AG182" s="17">
        <v>0.55074994069733396</v>
      </c>
      <c r="AH182" s="17">
        <v>0.45505099511942199</v>
      </c>
      <c r="AI182" s="17"/>
      <c r="AJ182" s="17">
        <v>0.51743153208672099</v>
      </c>
      <c r="AK182" s="17">
        <v>0.49334046571918699</v>
      </c>
      <c r="AL182" s="17">
        <v>0.56386226576399801</v>
      </c>
      <c r="AM182" s="17">
        <v>0.42849108887439602</v>
      </c>
      <c r="AN182" s="17">
        <v>0.47837086444552701</v>
      </c>
      <c r="AO182" s="17"/>
      <c r="AP182" s="17">
        <v>0.46286313843922899</v>
      </c>
      <c r="AQ182" s="17">
        <v>0.51183873912734601</v>
      </c>
      <c r="AR182" s="17">
        <v>0.55427624167268297</v>
      </c>
    </row>
    <row r="183" spans="2:44" x14ac:dyDescent="0.5">
      <c r="B183" t="s">
        <v>158</v>
      </c>
      <c r="C183" s="17">
        <v>0.36880667273926798</v>
      </c>
      <c r="D183" s="17">
        <v>0.37471657085179799</v>
      </c>
      <c r="E183" s="17">
        <v>0.36149702561978803</v>
      </c>
      <c r="F183" s="17"/>
      <c r="G183" s="17">
        <v>0.298518628153493</v>
      </c>
      <c r="H183" s="17">
        <v>0.342987399026907</v>
      </c>
      <c r="I183" s="17">
        <v>0.33454551341013899</v>
      </c>
      <c r="J183" s="17">
        <v>0.38051166402834502</v>
      </c>
      <c r="K183" s="17">
        <v>0.38624045364640902</v>
      </c>
      <c r="L183" s="17">
        <v>0.44328214569015401</v>
      </c>
      <c r="M183" s="17"/>
      <c r="N183" s="17">
        <v>0.41147155189250501</v>
      </c>
      <c r="O183" s="17">
        <v>0.38847006417833901</v>
      </c>
      <c r="P183" s="17">
        <v>0.32850509780807902</v>
      </c>
      <c r="Q183" s="17">
        <v>0.33744729797358802</v>
      </c>
      <c r="R183" s="17"/>
      <c r="S183" s="17">
        <v>0.36366757972007502</v>
      </c>
      <c r="T183" s="17">
        <v>0.38857516826742</v>
      </c>
      <c r="U183" s="17">
        <v>0.37086481324140402</v>
      </c>
      <c r="V183" s="17">
        <v>0.35385618018368697</v>
      </c>
      <c r="W183" s="17">
        <v>0.33139871740480897</v>
      </c>
      <c r="X183" s="17">
        <v>0.346163949378196</v>
      </c>
      <c r="Y183" s="17">
        <v>0.37667220984777</v>
      </c>
      <c r="Z183" s="17">
        <v>0.42797692824393002</v>
      </c>
      <c r="AA183" s="17">
        <v>0.361723642505905</v>
      </c>
      <c r="AB183" s="17">
        <v>0.31687748846922398</v>
      </c>
      <c r="AC183" s="17">
        <v>0.45862775564109998</v>
      </c>
      <c r="AD183" s="17">
        <v>0.434240046654569</v>
      </c>
      <c r="AE183" s="17"/>
      <c r="AF183" s="17">
        <v>0.39418237836126002</v>
      </c>
      <c r="AG183" s="17">
        <v>0.39178049081961402</v>
      </c>
      <c r="AH183" s="17">
        <v>0.31132972030539002</v>
      </c>
      <c r="AI183" s="17"/>
      <c r="AJ183" s="17">
        <v>0.41180944770278899</v>
      </c>
      <c r="AK183" s="17">
        <v>0.32947130726937601</v>
      </c>
      <c r="AL183" s="17">
        <v>0.47177053976008099</v>
      </c>
      <c r="AM183" s="17">
        <v>0.33008586596513401</v>
      </c>
      <c r="AN183" s="17">
        <v>0.32924211717425</v>
      </c>
      <c r="AO183" s="17"/>
      <c r="AP183" s="17">
        <v>0.393531509261072</v>
      </c>
      <c r="AQ183" s="17">
        <v>0.36041967671213698</v>
      </c>
      <c r="AR183" s="17">
        <v>0.41720889757873503</v>
      </c>
    </row>
    <row r="184" spans="2:44" x14ac:dyDescent="0.5">
      <c r="B184" t="s">
        <v>87</v>
      </c>
      <c r="C184" s="17">
        <v>4.5782191869265403E-2</v>
      </c>
      <c r="D184" s="17">
        <v>3.67030055285468E-2</v>
      </c>
      <c r="E184" s="17">
        <v>5.4834811423454102E-2</v>
      </c>
      <c r="F184" s="17"/>
      <c r="G184" s="17">
        <v>5.3040533803454901E-2</v>
      </c>
      <c r="H184" s="17">
        <v>3.6540590507142597E-2</v>
      </c>
      <c r="I184" s="17">
        <v>4.7501224962826098E-2</v>
      </c>
      <c r="J184" s="17">
        <v>3.9696359896330503E-2</v>
      </c>
      <c r="K184" s="17">
        <v>5.81356073198235E-2</v>
      </c>
      <c r="L184" s="17">
        <v>4.36885034586885E-2</v>
      </c>
      <c r="M184" s="17"/>
      <c r="N184" s="17">
        <v>2.9220069392037501E-2</v>
      </c>
      <c r="O184" s="17">
        <v>4.5743957381393197E-2</v>
      </c>
      <c r="P184" s="17">
        <v>4.2392240781191498E-2</v>
      </c>
      <c r="Q184" s="17">
        <v>6.7104793566549095E-2</v>
      </c>
      <c r="R184" s="17"/>
      <c r="S184" s="17">
        <v>2.2088921294066002E-2</v>
      </c>
      <c r="T184" s="17">
        <v>4.82734960736243E-2</v>
      </c>
      <c r="U184" s="17">
        <v>4.3144642454058101E-2</v>
      </c>
      <c r="V184" s="17">
        <v>3.8264227553977299E-2</v>
      </c>
      <c r="W184" s="17">
        <v>2.7128021530675998E-2</v>
      </c>
      <c r="X184" s="17">
        <v>5.2004956963819599E-2</v>
      </c>
      <c r="Y184" s="17">
        <v>6.5994957402699894E-2</v>
      </c>
      <c r="Z184" s="17">
        <v>4.99296805226047E-2</v>
      </c>
      <c r="AA184" s="17">
        <v>3.82592932096774E-2</v>
      </c>
      <c r="AB184" s="17">
        <v>6.19471932477689E-2</v>
      </c>
      <c r="AC184" s="17">
        <v>6.1904362457019697E-2</v>
      </c>
      <c r="AD184" s="17">
        <v>9.3115100585155597E-2</v>
      </c>
      <c r="AE184" s="17"/>
      <c r="AF184" s="17">
        <v>3.9594389350412602E-2</v>
      </c>
      <c r="AG184" s="17">
        <v>3.4632678754449198E-2</v>
      </c>
      <c r="AH184" s="17">
        <v>7.1362122795445904E-2</v>
      </c>
      <c r="AI184" s="17"/>
      <c r="AJ184" s="17">
        <v>2.9294902615238001E-2</v>
      </c>
      <c r="AK184" s="17">
        <v>3.8561542965831697E-2</v>
      </c>
      <c r="AL184" s="17">
        <v>2.02813525769352E-2</v>
      </c>
      <c r="AM184" s="17">
        <v>2.37665325800464E-2</v>
      </c>
      <c r="AN184" s="17">
        <v>8.9887481391367693E-2</v>
      </c>
      <c r="AO184" s="17"/>
      <c r="AP184" s="17">
        <v>2.5737823077271901E-2</v>
      </c>
      <c r="AQ184" s="17">
        <v>2.8854071281025399E-2</v>
      </c>
      <c r="AR184" s="17">
        <v>2.7971139235904899E-2</v>
      </c>
    </row>
    <row r="185" spans="2:44" x14ac:dyDescent="0.5">
      <c r="B185" t="s">
        <v>149</v>
      </c>
      <c r="C185" s="17">
        <v>3.6268237639955399E-3</v>
      </c>
      <c r="D185" s="17">
        <v>4.9037573975335398E-3</v>
      </c>
      <c r="E185" s="17">
        <v>2.3931373512569498E-3</v>
      </c>
      <c r="F185" s="17"/>
      <c r="G185" s="17">
        <v>3.3144306767617401E-3</v>
      </c>
      <c r="H185" s="17">
        <v>3.7096170286591199E-3</v>
      </c>
      <c r="I185" s="17">
        <v>0</v>
      </c>
      <c r="J185" s="17">
        <v>6.8144768509290502E-3</v>
      </c>
      <c r="K185" s="17">
        <v>0</v>
      </c>
      <c r="L185" s="17">
        <v>6.5727168405677302E-3</v>
      </c>
      <c r="M185" s="17"/>
      <c r="N185" s="17">
        <v>5.3808612192653002E-3</v>
      </c>
      <c r="O185" s="17">
        <v>1.7773747125397401E-3</v>
      </c>
      <c r="P185" s="17">
        <v>3.0236356316980201E-3</v>
      </c>
      <c r="Q185" s="17">
        <v>4.2256648530835297E-3</v>
      </c>
      <c r="R185" s="17"/>
      <c r="S185" s="17">
        <v>0</v>
      </c>
      <c r="T185" s="17">
        <v>4.8497511053053402E-3</v>
      </c>
      <c r="U185" s="17">
        <v>0</v>
      </c>
      <c r="V185" s="17">
        <v>4.72602050200334E-3</v>
      </c>
      <c r="W185" s="17">
        <v>0</v>
      </c>
      <c r="X185" s="17">
        <v>4.4764801124965803E-3</v>
      </c>
      <c r="Y185" s="17">
        <v>5.7596699636348796E-3</v>
      </c>
      <c r="Z185" s="17">
        <v>1.2559785053954499E-2</v>
      </c>
      <c r="AA185" s="17">
        <v>0</v>
      </c>
      <c r="AB185" s="17">
        <v>7.3682011423212099E-3</v>
      </c>
      <c r="AC185" s="17">
        <v>0</v>
      </c>
      <c r="AD185" s="17">
        <v>1.8272230132156599E-2</v>
      </c>
      <c r="AE185" s="17"/>
      <c r="AF185" s="17">
        <v>2.7329730427496702E-3</v>
      </c>
      <c r="AG185" s="17">
        <v>2.68812759704862E-3</v>
      </c>
      <c r="AH185" s="17">
        <v>7.3811948664525397E-3</v>
      </c>
      <c r="AI185" s="17"/>
      <c r="AJ185" s="17">
        <v>0</v>
      </c>
      <c r="AK185" s="17">
        <v>1.48802770268153E-3</v>
      </c>
      <c r="AL185" s="17">
        <v>0</v>
      </c>
      <c r="AM185" s="17">
        <v>0</v>
      </c>
      <c r="AN185" s="17">
        <v>1.0487003562942699E-2</v>
      </c>
      <c r="AO185" s="17"/>
      <c r="AP185" s="17">
        <v>2.6232945125419598E-3</v>
      </c>
      <c r="AQ185" s="17">
        <v>1.10161077457412E-3</v>
      </c>
      <c r="AR185" s="17">
        <v>0</v>
      </c>
    </row>
    <row r="186" spans="2:44" x14ac:dyDescent="0.5">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row>
    <row r="187" spans="2:44" x14ac:dyDescent="0.5">
      <c r="B187" s="6" t="s">
        <v>172</v>
      </c>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row>
    <row r="188" spans="2:44" x14ac:dyDescent="0.5">
      <c r="B188" s="24" t="s">
        <v>75</v>
      </c>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row>
    <row r="189" spans="2:44" x14ac:dyDescent="0.5">
      <c r="B189" t="s">
        <v>160</v>
      </c>
      <c r="C189" s="17">
        <v>0.50142868015399</v>
      </c>
      <c r="D189" s="17">
        <v>0.50898077265828301</v>
      </c>
      <c r="E189" s="17">
        <v>0.49413409991815399</v>
      </c>
      <c r="F189" s="17"/>
      <c r="G189" s="17">
        <v>0.41213059882842301</v>
      </c>
      <c r="H189" s="17">
        <v>0.43953315888635103</v>
      </c>
      <c r="I189" s="17">
        <v>0.43095582633607898</v>
      </c>
      <c r="J189" s="17">
        <v>0.46273868194267698</v>
      </c>
      <c r="K189" s="17">
        <v>0.56568590980143096</v>
      </c>
      <c r="L189" s="17">
        <v>0.65704315819914505</v>
      </c>
      <c r="M189" s="17"/>
      <c r="N189" s="17">
        <v>0.55070504246286101</v>
      </c>
      <c r="O189" s="17">
        <v>0.51254146178806104</v>
      </c>
      <c r="P189" s="17">
        <v>0.46798002158289098</v>
      </c>
      <c r="Q189" s="17">
        <v>0.46519812725568699</v>
      </c>
      <c r="R189" s="17"/>
      <c r="S189" s="17">
        <v>0.438519365225779</v>
      </c>
      <c r="T189" s="17">
        <v>0.48492126243919398</v>
      </c>
      <c r="U189" s="17">
        <v>0.497666684690316</v>
      </c>
      <c r="V189" s="17">
        <v>0.56925980456835901</v>
      </c>
      <c r="W189" s="17">
        <v>0.52622644471161995</v>
      </c>
      <c r="X189" s="17">
        <v>0.49640225992064302</v>
      </c>
      <c r="Y189" s="17">
        <v>0.48812465579495801</v>
      </c>
      <c r="Z189" s="17">
        <v>0.58124012077417797</v>
      </c>
      <c r="AA189" s="17">
        <v>0.50019713759089601</v>
      </c>
      <c r="AB189" s="17">
        <v>0.510101171301101</v>
      </c>
      <c r="AC189" s="17">
        <v>0.50871622830885099</v>
      </c>
      <c r="AD189" s="17">
        <v>0.52657542069566499</v>
      </c>
      <c r="AE189" s="17"/>
      <c r="AF189" s="17">
        <v>0.51829311819291102</v>
      </c>
      <c r="AG189" s="17">
        <v>0.52863860642026905</v>
      </c>
      <c r="AH189" s="17">
        <v>0.45531585583141998</v>
      </c>
      <c r="AI189" s="17"/>
      <c r="AJ189" s="17">
        <v>0.522185322438808</v>
      </c>
      <c r="AK189" s="17">
        <v>0.48404605014794</v>
      </c>
      <c r="AL189" s="17">
        <v>0.51573775144896705</v>
      </c>
      <c r="AM189" s="17">
        <v>0.37204865158296602</v>
      </c>
      <c r="AN189" s="17">
        <v>0.48367783841386902</v>
      </c>
      <c r="AO189" s="17"/>
      <c r="AP189" s="17">
        <v>0.50879318831321196</v>
      </c>
      <c r="AQ189" s="17">
        <v>0.51104560485308204</v>
      </c>
      <c r="AR189" s="17">
        <v>0.53134243995761299</v>
      </c>
    </row>
    <row r="190" spans="2:44" x14ac:dyDescent="0.5">
      <c r="B190" t="s">
        <v>161</v>
      </c>
      <c r="C190" s="17">
        <v>0.49280587887067501</v>
      </c>
      <c r="D190" s="17">
        <v>0.480280711267428</v>
      </c>
      <c r="E190" s="17">
        <v>0.50399919211758704</v>
      </c>
      <c r="F190" s="17"/>
      <c r="G190" s="17">
        <v>0.50243022702682605</v>
      </c>
      <c r="H190" s="17">
        <v>0.4187704281697</v>
      </c>
      <c r="I190" s="17">
        <v>0.40565914392925201</v>
      </c>
      <c r="J190" s="17">
        <v>0.48500001349750399</v>
      </c>
      <c r="K190" s="17">
        <v>0.49928361361356999</v>
      </c>
      <c r="L190" s="17">
        <v>0.61972976115973</v>
      </c>
      <c r="M190" s="17"/>
      <c r="N190" s="17">
        <v>0.51836619829797603</v>
      </c>
      <c r="O190" s="17">
        <v>0.49394373346847997</v>
      </c>
      <c r="P190" s="17">
        <v>0.48908907805715601</v>
      </c>
      <c r="Q190" s="17">
        <v>0.46630127783362302</v>
      </c>
      <c r="R190" s="17"/>
      <c r="S190" s="17">
        <v>0.49158559512729799</v>
      </c>
      <c r="T190" s="17">
        <v>0.48337790574149497</v>
      </c>
      <c r="U190" s="17">
        <v>0.60810945101960201</v>
      </c>
      <c r="V190" s="17">
        <v>0.53434378148873996</v>
      </c>
      <c r="W190" s="17">
        <v>0.41253083376175698</v>
      </c>
      <c r="X190" s="17">
        <v>0.49767721971538598</v>
      </c>
      <c r="Y190" s="17">
        <v>0.44991305023120398</v>
      </c>
      <c r="Z190" s="17">
        <v>0.46107905522312898</v>
      </c>
      <c r="AA190" s="17">
        <v>0.49508806875529199</v>
      </c>
      <c r="AB190" s="17">
        <v>0.44649919136923</v>
      </c>
      <c r="AC190" s="17">
        <v>0.50123857536584704</v>
      </c>
      <c r="AD190" s="17">
        <v>0.55324494400860402</v>
      </c>
      <c r="AE190" s="17"/>
      <c r="AF190" s="17">
        <v>0.495024142573809</v>
      </c>
      <c r="AG190" s="17">
        <v>0.49773993206548001</v>
      </c>
      <c r="AH190" s="17">
        <v>0.456131951907088</v>
      </c>
      <c r="AI190" s="17"/>
      <c r="AJ190" s="17">
        <v>0.49688635398520298</v>
      </c>
      <c r="AK190" s="17">
        <v>0.44623153319869102</v>
      </c>
      <c r="AL190" s="17">
        <v>0.55306487061984499</v>
      </c>
      <c r="AM190" s="17">
        <v>0.54115805175940501</v>
      </c>
      <c r="AN190" s="17">
        <v>0.52383455003960999</v>
      </c>
      <c r="AO190" s="17"/>
      <c r="AP190" s="17">
        <v>0.501986327980391</v>
      </c>
      <c r="AQ190" s="17">
        <v>0.49597770619975501</v>
      </c>
      <c r="AR190" s="17">
        <v>0.49434027077899001</v>
      </c>
    </row>
    <row r="191" spans="2:44" x14ac:dyDescent="0.5">
      <c r="B191" t="s">
        <v>162</v>
      </c>
      <c r="C191" s="17">
        <v>0.48089969392111898</v>
      </c>
      <c r="D191" s="17">
        <v>0.48456586394171602</v>
      </c>
      <c r="E191" s="17">
        <v>0.476222791063456</v>
      </c>
      <c r="F191" s="17"/>
      <c r="G191" s="17">
        <v>0.39918192908329497</v>
      </c>
      <c r="H191" s="17">
        <v>0.48062304968428499</v>
      </c>
      <c r="I191" s="17">
        <v>0.42951760199002598</v>
      </c>
      <c r="J191" s="17">
        <v>0.50040100090408701</v>
      </c>
      <c r="K191" s="17">
        <v>0.52481466829894297</v>
      </c>
      <c r="L191" s="17">
        <v>0.53200537565702699</v>
      </c>
      <c r="M191" s="17"/>
      <c r="N191" s="17">
        <v>0.45900505561348298</v>
      </c>
      <c r="O191" s="17">
        <v>0.47813700537681803</v>
      </c>
      <c r="P191" s="17">
        <v>0.54637237682853501</v>
      </c>
      <c r="Q191" s="17">
        <v>0.44869214947590202</v>
      </c>
      <c r="R191" s="17"/>
      <c r="S191" s="17">
        <v>0.46852126534173799</v>
      </c>
      <c r="T191" s="17">
        <v>0.47395546596121502</v>
      </c>
      <c r="U191" s="17">
        <v>0.47668378876765199</v>
      </c>
      <c r="V191" s="17">
        <v>0.51019677126831897</v>
      </c>
      <c r="W191" s="17">
        <v>0.43975891254243998</v>
      </c>
      <c r="X191" s="17">
        <v>0.50455357847820803</v>
      </c>
      <c r="Y191" s="17">
        <v>0.471713783045414</v>
      </c>
      <c r="Z191" s="17">
        <v>0.45232124414956199</v>
      </c>
      <c r="AA191" s="17">
        <v>0.50584627626038503</v>
      </c>
      <c r="AB191" s="17">
        <v>0.52761212497546695</v>
      </c>
      <c r="AC191" s="17">
        <v>0.43120214097435899</v>
      </c>
      <c r="AD191" s="17">
        <v>0.431119382494073</v>
      </c>
      <c r="AE191" s="17"/>
      <c r="AF191" s="17">
        <v>0.48680390171833399</v>
      </c>
      <c r="AG191" s="17">
        <v>0.51478749917741395</v>
      </c>
      <c r="AH191" s="17">
        <v>0.41004161204732298</v>
      </c>
      <c r="AI191" s="17"/>
      <c r="AJ191" s="17">
        <v>0.51062616328974997</v>
      </c>
      <c r="AK191" s="17">
        <v>0.45708423254585601</v>
      </c>
      <c r="AL191" s="17">
        <v>0.44387391912902002</v>
      </c>
      <c r="AM191" s="17">
        <v>0.48597937797965701</v>
      </c>
      <c r="AN191" s="17">
        <v>0.438726456557407</v>
      </c>
      <c r="AO191" s="17"/>
      <c r="AP191" s="17">
        <v>0.50252619230260198</v>
      </c>
      <c r="AQ191" s="17">
        <v>0.49576415358672898</v>
      </c>
      <c r="AR191" s="17">
        <v>0.47415901613950401</v>
      </c>
    </row>
    <row r="192" spans="2:44" x14ac:dyDescent="0.5">
      <c r="B192" t="s">
        <v>163</v>
      </c>
      <c r="C192" s="17">
        <v>0.42743667403909003</v>
      </c>
      <c r="D192" s="17">
        <v>0.43081098158839498</v>
      </c>
      <c r="E192" s="17">
        <v>0.42487325231909401</v>
      </c>
      <c r="F192" s="17"/>
      <c r="G192" s="17">
        <v>0.38569497584516599</v>
      </c>
      <c r="H192" s="17">
        <v>0.338636561870445</v>
      </c>
      <c r="I192" s="17">
        <v>0.44087458391386303</v>
      </c>
      <c r="J192" s="17">
        <v>0.41556400633997798</v>
      </c>
      <c r="K192" s="17">
        <v>0.46801289989047501</v>
      </c>
      <c r="L192" s="17">
        <v>0.49873186238809902</v>
      </c>
      <c r="M192" s="17"/>
      <c r="N192" s="17">
        <v>0.44142423592857699</v>
      </c>
      <c r="O192" s="17">
        <v>0.457263724870482</v>
      </c>
      <c r="P192" s="17">
        <v>0.43183367505710302</v>
      </c>
      <c r="Q192" s="17">
        <v>0.37801782476435403</v>
      </c>
      <c r="R192" s="17"/>
      <c r="S192" s="17">
        <v>0.467926209842008</v>
      </c>
      <c r="T192" s="17">
        <v>0.42740712643323903</v>
      </c>
      <c r="U192" s="17">
        <v>0.44974622164637601</v>
      </c>
      <c r="V192" s="17">
        <v>0.46563153177768402</v>
      </c>
      <c r="W192" s="17">
        <v>0.31461440950543701</v>
      </c>
      <c r="X192" s="17">
        <v>0.31475217508432701</v>
      </c>
      <c r="Y192" s="17">
        <v>0.40079183663884899</v>
      </c>
      <c r="Z192" s="17">
        <v>0.47672127078402698</v>
      </c>
      <c r="AA192" s="17">
        <v>0.407053331617102</v>
      </c>
      <c r="AB192" s="17">
        <v>0.50615613707533802</v>
      </c>
      <c r="AC192" s="17">
        <v>0.49104114088123102</v>
      </c>
      <c r="AD192" s="17">
        <v>0.40363387048563398</v>
      </c>
      <c r="AE192" s="17"/>
      <c r="AF192" s="17">
        <v>0.40299102186334401</v>
      </c>
      <c r="AG192" s="17">
        <v>0.47890537189369098</v>
      </c>
      <c r="AH192" s="17">
        <v>0.37780647223115998</v>
      </c>
      <c r="AI192" s="17"/>
      <c r="AJ192" s="17">
        <v>0.403830298699832</v>
      </c>
      <c r="AK192" s="17">
        <v>0.44602168862971098</v>
      </c>
      <c r="AL192" s="17">
        <v>0.56736665160270705</v>
      </c>
      <c r="AM192" s="17">
        <v>0.23321489311511101</v>
      </c>
      <c r="AN192" s="17">
        <v>0.381938944036598</v>
      </c>
      <c r="AO192" s="17"/>
      <c r="AP192" s="17">
        <v>0.39153323038638699</v>
      </c>
      <c r="AQ192" s="17">
        <v>0.46856409119569897</v>
      </c>
      <c r="AR192" s="17">
        <v>0.51233982983908499</v>
      </c>
    </row>
    <row r="193" spans="2:44" x14ac:dyDescent="0.5">
      <c r="B193" t="s">
        <v>164</v>
      </c>
      <c r="C193" s="17">
        <v>0.41604247062660799</v>
      </c>
      <c r="D193" s="17">
        <v>0.395149701854142</v>
      </c>
      <c r="E193" s="17">
        <v>0.43416839576663402</v>
      </c>
      <c r="F193" s="17"/>
      <c r="G193" s="17">
        <v>0.42557534940076103</v>
      </c>
      <c r="H193" s="17">
        <v>0.41607677029113799</v>
      </c>
      <c r="I193" s="17">
        <v>0.38584960120129103</v>
      </c>
      <c r="J193" s="17">
        <v>0.39472188965608601</v>
      </c>
      <c r="K193" s="17">
        <v>0.417445248981196</v>
      </c>
      <c r="L193" s="17">
        <v>0.45079787252947601</v>
      </c>
      <c r="M193" s="17"/>
      <c r="N193" s="17">
        <v>0.39990382860777002</v>
      </c>
      <c r="O193" s="17">
        <v>0.45039543074222899</v>
      </c>
      <c r="P193" s="17">
        <v>0.41685874151301799</v>
      </c>
      <c r="Q193" s="17">
        <v>0.39324094230958501</v>
      </c>
      <c r="R193" s="17"/>
      <c r="S193" s="17">
        <v>0.37908444445268402</v>
      </c>
      <c r="T193" s="17">
        <v>0.406615854037358</v>
      </c>
      <c r="U193" s="17">
        <v>0.400476060828721</v>
      </c>
      <c r="V193" s="17">
        <v>0.42121911592257</v>
      </c>
      <c r="W193" s="17">
        <v>0.36019268945376998</v>
      </c>
      <c r="X193" s="17">
        <v>0.40637167925253798</v>
      </c>
      <c r="Y193" s="17">
        <v>0.489340392211982</v>
      </c>
      <c r="Z193" s="17">
        <v>0.394975469656492</v>
      </c>
      <c r="AA193" s="17">
        <v>0.44580666844001499</v>
      </c>
      <c r="AB193" s="17">
        <v>0.417679994859327</v>
      </c>
      <c r="AC193" s="17">
        <v>0.46182930823627</v>
      </c>
      <c r="AD193" s="17">
        <v>0.45691005047398903</v>
      </c>
      <c r="AE193" s="17"/>
      <c r="AF193" s="17">
        <v>0.38783675815775498</v>
      </c>
      <c r="AG193" s="17">
        <v>0.41923534587458799</v>
      </c>
      <c r="AH193" s="17">
        <v>0.460764532715491</v>
      </c>
      <c r="AI193" s="17"/>
      <c r="AJ193" s="17">
        <v>0.39420232459258098</v>
      </c>
      <c r="AK193" s="17">
        <v>0.412508722331341</v>
      </c>
      <c r="AL193" s="17">
        <v>0.425440268661476</v>
      </c>
      <c r="AM193" s="17">
        <v>0.27912481578721299</v>
      </c>
      <c r="AN193" s="17">
        <v>0.44066037316575801</v>
      </c>
      <c r="AO193" s="17"/>
      <c r="AP193" s="17">
        <v>0.42185344846991901</v>
      </c>
      <c r="AQ193" s="17">
        <v>0.42573170433521601</v>
      </c>
      <c r="AR193" s="17">
        <v>0.44602471294790502</v>
      </c>
    </row>
    <row r="194" spans="2:44" x14ac:dyDescent="0.5">
      <c r="B194" t="s">
        <v>165</v>
      </c>
      <c r="C194" s="17">
        <v>0.396469397747793</v>
      </c>
      <c r="D194" s="17">
        <v>0.438358441989458</v>
      </c>
      <c r="E194" s="17">
        <v>0.35708828208392801</v>
      </c>
      <c r="F194" s="17"/>
      <c r="G194" s="17">
        <v>0.23065023249536001</v>
      </c>
      <c r="H194" s="17">
        <v>0.28597136907139298</v>
      </c>
      <c r="I194" s="17">
        <v>0.32862296217751502</v>
      </c>
      <c r="J194" s="17">
        <v>0.39686940195621701</v>
      </c>
      <c r="K194" s="17">
        <v>0.482191106240273</v>
      </c>
      <c r="L194" s="17">
        <v>0.59399605691865198</v>
      </c>
      <c r="M194" s="17"/>
      <c r="N194" s="17">
        <v>0.44747192392756002</v>
      </c>
      <c r="O194" s="17">
        <v>0.417432379271303</v>
      </c>
      <c r="P194" s="17">
        <v>0.35133605143121899</v>
      </c>
      <c r="Q194" s="17">
        <v>0.35735536255323802</v>
      </c>
      <c r="R194" s="17"/>
      <c r="S194" s="17">
        <v>0.33900007152976402</v>
      </c>
      <c r="T194" s="17">
        <v>0.407336927513054</v>
      </c>
      <c r="U194" s="17">
        <v>0.34753191875870998</v>
      </c>
      <c r="V194" s="17">
        <v>0.43347749788504902</v>
      </c>
      <c r="W194" s="17">
        <v>0.39114944519388301</v>
      </c>
      <c r="X194" s="17">
        <v>0.41645744149154801</v>
      </c>
      <c r="Y194" s="17">
        <v>0.43678545829274701</v>
      </c>
      <c r="Z194" s="17">
        <v>0.37995210179612698</v>
      </c>
      <c r="AA194" s="17">
        <v>0.39695560333873903</v>
      </c>
      <c r="AB194" s="17">
        <v>0.381361053838919</v>
      </c>
      <c r="AC194" s="17">
        <v>0.39817176395866299</v>
      </c>
      <c r="AD194" s="17">
        <v>0.54588669278553703</v>
      </c>
      <c r="AE194" s="17"/>
      <c r="AF194" s="17">
        <v>0.44945641993549601</v>
      </c>
      <c r="AG194" s="17">
        <v>0.41783055379608203</v>
      </c>
      <c r="AH194" s="17">
        <v>0.328434598848245</v>
      </c>
      <c r="AI194" s="17"/>
      <c r="AJ194" s="17">
        <v>0.49954515550856099</v>
      </c>
      <c r="AK194" s="17">
        <v>0.347917044371366</v>
      </c>
      <c r="AL194" s="17">
        <v>0.420254589211771</v>
      </c>
      <c r="AM194" s="17">
        <v>0.46657608589864202</v>
      </c>
      <c r="AN194" s="17">
        <v>0.32014662519538001</v>
      </c>
      <c r="AO194" s="17"/>
      <c r="AP194" s="17">
        <v>0.47375541593003301</v>
      </c>
      <c r="AQ194" s="17">
        <v>0.35521723195764199</v>
      </c>
      <c r="AR194" s="17">
        <v>0.44941966951297002</v>
      </c>
    </row>
    <row r="195" spans="2:44" x14ac:dyDescent="0.5">
      <c r="B195" t="s">
        <v>166</v>
      </c>
      <c r="C195" s="17">
        <v>0.36381807740838201</v>
      </c>
      <c r="D195" s="17">
        <v>0.28953031726190298</v>
      </c>
      <c r="E195" s="17">
        <v>0.43580933020023399</v>
      </c>
      <c r="F195" s="17"/>
      <c r="G195" s="17">
        <v>0.39853459543265002</v>
      </c>
      <c r="H195" s="17">
        <v>0.39533195249145298</v>
      </c>
      <c r="I195" s="17">
        <v>0.41962995574220702</v>
      </c>
      <c r="J195" s="17">
        <v>0.38299030743336698</v>
      </c>
      <c r="K195" s="17">
        <v>0.31850753877073301</v>
      </c>
      <c r="L195" s="17">
        <v>0.28439002957918502</v>
      </c>
      <c r="M195" s="17"/>
      <c r="N195" s="17">
        <v>0.39788389212106501</v>
      </c>
      <c r="O195" s="17">
        <v>0.34949038701957102</v>
      </c>
      <c r="P195" s="17">
        <v>0.35417198845751902</v>
      </c>
      <c r="Q195" s="17">
        <v>0.35231608293161398</v>
      </c>
      <c r="R195" s="17"/>
      <c r="S195" s="17">
        <v>0.34422711681558299</v>
      </c>
      <c r="T195" s="17">
        <v>0.33182864366704601</v>
      </c>
      <c r="U195" s="17">
        <v>0.38501121919908898</v>
      </c>
      <c r="V195" s="17">
        <v>0.395297409952375</v>
      </c>
      <c r="W195" s="17">
        <v>0.34490249368572701</v>
      </c>
      <c r="X195" s="17">
        <v>0.38973146115564</v>
      </c>
      <c r="Y195" s="17">
        <v>0.348555410017722</v>
      </c>
      <c r="Z195" s="17">
        <v>0.29342798590930602</v>
      </c>
      <c r="AA195" s="17">
        <v>0.402727584565441</v>
      </c>
      <c r="AB195" s="17">
        <v>0.376067457821055</v>
      </c>
      <c r="AC195" s="17">
        <v>0.43483693742207702</v>
      </c>
      <c r="AD195" s="17">
        <v>0.24439056633557801</v>
      </c>
      <c r="AE195" s="17"/>
      <c r="AF195" s="17">
        <v>0.30058785096213197</v>
      </c>
      <c r="AG195" s="17">
        <v>0.391290798749658</v>
      </c>
      <c r="AH195" s="17">
        <v>0.39353098325521801</v>
      </c>
      <c r="AI195" s="17"/>
      <c r="AJ195" s="17">
        <v>0.30841342541280298</v>
      </c>
      <c r="AK195" s="17">
        <v>0.40693588417471799</v>
      </c>
      <c r="AL195" s="17">
        <v>0.35491598212095699</v>
      </c>
      <c r="AM195" s="17">
        <v>0.16698530167765699</v>
      </c>
      <c r="AN195" s="17">
        <v>0.43048325648140401</v>
      </c>
      <c r="AO195" s="17"/>
      <c r="AP195" s="17">
        <v>0.31130845905029803</v>
      </c>
      <c r="AQ195" s="17">
        <v>0.435667368075775</v>
      </c>
      <c r="AR195" s="17">
        <v>0.39744496394144901</v>
      </c>
    </row>
    <row r="196" spans="2:44" x14ac:dyDescent="0.5">
      <c r="B196" t="s">
        <v>167</v>
      </c>
      <c r="C196" s="17">
        <v>0.35435346589434502</v>
      </c>
      <c r="D196" s="17">
        <v>0.38875279853232902</v>
      </c>
      <c r="E196" s="17">
        <v>0.31914491248183302</v>
      </c>
      <c r="F196" s="17"/>
      <c r="G196" s="17">
        <v>0.188847622134386</v>
      </c>
      <c r="H196" s="17">
        <v>0.29009774069521199</v>
      </c>
      <c r="I196" s="17">
        <v>0.27846113050701299</v>
      </c>
      <c r="J196" s="17">
        <v>0.36279298362843099</v>
      </c>
      <c r="K196" s="17">
        <v>0.40645855540918302</v>
      </c>
      <c r="L196" s="17">
        <v>0.53678748174745206</v>
      </c>
      <c r="M196" s="17"/>
      <c r="N196" s="17">
        <v>0.39971368606364699</v>
      </c>
      <c r="O196" s="17">
        <v>0.38735255013026398</v>
      </c>
      <c r="P196" s="17">
        <v>0.28804464192829798</v>
      </c>
      <c r="Q196" s="17">
        <v>0.326987334922763</v>
      </c>
      <c r="R196" s="17"/>
      <c r="S196" s="17">
        <v>0.24873940392894101</v>
      </c>
      <c r="T196" s="17">
        <v>0.34545406790741201</v>
      </c>
      <c r="U196" s="17">
        <v>0.39112267462387701</v>
      </c>
      <c r="V196" s="17">
        <v>0.35077668614012297</v>
      </c>
      <c r="W196" s="17">
        <v>0.41940868972978501</v>
      </c>
      <c r="X196" s="17">
        <v>0.33854788766107002</v>
      </c>
      <c r="Y196" s="17">
        <v>0.40361808019245399</v>
      </c>
      <c r="Z196" s="17">
        <v>0.361610228146583</v>
      </c>
      <c r="AA196" s="17">
        <v>0.387822140532603</v>
      </c>
      <c r="AB196" s="17">
        <v>0.38742699142426701</v>
      </c>
      <c r="AC196" s="17">
        <v>0.32864096817053601</v>
      </c>
      <c r="AD196" s="17">
        <v>0.37450606078288201</v>
      </c>
      <c r="AE196" s="17"/>
      <c r="AF196" s="17">
        <v>0.38258584773801102</v>
      </c>
      <c r="AG196" s="17">
        <v>0.39020167453128402</v>
      </c>
      <c r="AH196" s="17">
        <v>0.26747587408268197</v>
      </c>
      <c r="AI196" s="17"/>
      <c r="AJ196" s="17">
        <v>0.39546721498235099</v>
      </c>
      <c r="AK196" s="17">
        <v>0.33215045128124299</v>
      </c>
      <c r="AL196" s="17">
        <v>0.41869936430455001</v>
      </c>
      <c r="AM196" s="17">
        <v>0.36665127062967801</v>
      </c>
      <c r="AN196" s="17">
        <v>0.30596476002150902</v>
      </c>
      <c r="AO196" s="17"/>
      <c r="AP196" s="17">
        <v>0.32508144183686</v>
      </c>
      <c r="AQ196" s="17">
        <v>0.34059422430423097</v>
      </c>
      <c r="AR196" s="17">
        <v>0.407412930321986</v>
      </c>
    </row>
    <row r="197" spans="2:44" x14ac:dyDescent="0.5">
      <c r="B197" t="s">
        <v>168</v>
      </c>
      <c r="C197" s="17">
        <v>0.32791168711489999</v>
      </c>
      <c r="D197" s="17">
        <v>0.31360570629115297</v>
      </c>
      <c r="E197" s="17">
        <v>0.34114296452917198</v>
      </c>
      <c r="F197" s="17"/>
      <c r="G197" s="17">
        <v>0.35842792431122</v>
      </c>
      <c r="H197" s="17">
        <v>0.26616209994089501</v>
      </c>
      <c r="I197" s="17">
        <v>0.291003075049593</v>
      </c>
      <c r="J197" s="17">
        <v>0.34728239845641801</v>
      </c>
      <c r="K197" s="17">
        <v>0.31233611602998601</v>
      </c>
      <c r="L197" s="17">
        <v>0.38256832602249902</v>
      </c>
      <c r="M197" s="17"/>
      <c r="N197" s="17">
        <v>0.32782883933509199</v>
      </c>
      <c r="O197" s="17">
        <v>0.30268369301737502</v>
      </c>
      <c r="P197" s="17">
        <v>0.34308087525950198</v>
      </c>
      <c r="Q197" s="17">
        <v>0.34016335234191603</v>
      </c>
      <c r="R197" s="17"/>
      <c r="S197" s="17">
        <v>0.303983917339816</v>
      </c>
      <c r="T197" s="17">
        <v>0.31324569828941701</v>
      </c>
      <c r="U197" s="17">
        <v>0.34925761975467401</v>
      </c>
      <c r="V197" s="17">
        <v>0.37182954927138401</v>
      </c>
      <c r="W197" s="17">
        <v>0.313014988385662</v>
      </c>
      <c r="X197" s="17">
        <v>0.36931809486530998</v>
      </c>
      <c r="Y197" s="17">
        <v>0.40310041098870703</v>
      </c>
      <c r="Z197" s="17">
        <v>0.27833073475604397</v>
      </c>
      <c r="AA197" s="17">
        <v>0.30889877942529598</v>
      </c>
      <c r="AB197" s="17">
        <v>0.27052417484222402</v>
      </c>
      <c r="AC197" s="17">
        <v>0.311821975907978</v>
      </c>
      <c r="AD197" s="17">
        <v>0.35893221763373101</v>
      </c>
      <c r="AE197" s="17"/>
      <c r="AF197" s="17">
        <v>0.34540417410882202</v>
      </c>
      <c r="AG197" s="17">
        <v>0.32118775088245399</v>
      </c>
      <c r="AH197" s="17">
        <v>0.29472472739878902</v>
      </c>
      <c r="AI197" s="17"/>
      <c r="AJ197" s="17">
        <v>0.34172415298734699</v>
      </c>
      <c r="AK197" s="17">
        <v>0.32206250406008902</v>
      </c>
      <c r="AL197" s="17">
        <v>0.29057802697322199</v>
      </c>
      <c r="AM197" s="17">
        <v>0.40068276140466802</v>
      </c>
      <c r="AN197" s="17">
        <v>0.31336752041230098</v>
      </c>
      <c r="AO197" s="17"/>
      <c r="AP197" s="17">
        <v>0.30583047785707002</v>
      </c>
      <c r="AQ197" s="17">
        <v>0.33798031537225398</v>
      </c>
      <c r="AR197" s="17">
        <v>0.32431922340017899</v>
      </c>
    </row>
    <row r="198" spans="2:44" x14ac:dyDescent="0.5">
      <c r="B198" t="s">
        <v>169</v>
      </c>
      <c r="C198" s="17">
        <v>0.26923934721980602</v>
      </c>
      <c r="D198" s="17">
        <v>0.23995737531787001</v>
      </c>
      <c r="E198" s="17">
        <v>0.29686993548176399</v>
      </c>
      <c r="F198" s="17"/>
      <c r="G198" s="17">
        <v>0.226166829620255</v>
      </c>
      <c r="H198" s="17">
        <v>0.198673102308669</v>
      </c>
      <c r="I198" s="17">
        <v>0.22909894576387499</v>
      </c>
      <c r="J198" s="17">
        <v>0.32290187253955199</v>
      </c>
      <c r="K198" s="17">
        <v>0.32339750081359903</v>
      </c>
      <c r="L198" s="17">
        <v>0.307693784798732</v>
      </c>
      <c r="M198" s="17"/>
      <c r="N198" s="17">
        <v>0.25029714112544299</v>
      </c>
      <c r="O198" s="17">
        <v>0.27287936079479602</v>
      </c>
      <c r="P198" s="17">
        <v>0.26620713559422399</v>
      </c>
      <c r="Q198" s="17">
        <v>0.287489689317246</v>
      </c>
      <c r="R198" s="17"/>
      <c r="S198" s="17">
        <v>0.23405356383435699</v>
      </c>
      <c r="T198" s="17">
        <v>0.30085333007430698</v>
      </c>
      <c r="U198" s="17">
        <v>0.21261961580083899</v>
      </c>
      <c r="V198" s="17">
        <v>0.31437678371931899</v>
      </c>
      <c r="W198" s="17">
        <v>0.29738341682810898</v>
      </c>
      <c r="X198" s="17">
        <v>0.284403089951624</v>
      </c>
      <c r="Y198" s="17">
        <v>0.29947022753090202</v>
      </c>
      <c r="Z198" s="17">
        <v>0.284053180309427</v>
      </c>
      <c r="AA198" s="17">
        <v>0.21154766767455799</v>
      </c>
      <c r="AB198" s="17">
        <v>0.25232714887344398</v>
      </c>
      <c r="AC198" s="17">
        <v>0.287136424377952</v>
      </c>
      <c r="AD198" s="17">
        <v>0.33347576822924302</v>
      </c>
      <c r="AE198" s="17"/>
      <c r="AF198" s="17">
        <v>0.29688193749020098</v>
      </c>
      <c r="AG198" s="17">
        <v>0.25990814817533697</v>
      </c>
      <c r="AH198" s="17">
        <v>0.259639000071195</v>
      </c>
      <c r="AI198" s="17"/>
      <c r="AJ198" s="17">
        <v>0.26177856069004302</v>
      </c>
      <c r="AK198" s="17">
        <v>0.26842984918399099</v>
      </c>
      <c r="AL198" s="17">
        <v>0.31553208588245502</v>
      </c>
      <c r="AM198" s="17">
        <v>0.293485431699465</v>
      </c>
      <c r="AN198" s="17">
        <v>0.267555830984335</v>
      </c>
      <c r="AO198" s="17"/>
      <c r="AP198" s="17">
        <v>0.25805761847924202</v>
      </c>
      <c r="AQ198" s="17">
        <v>0.26869536883191097</v>
      </c>
      <c r="AR198" s="17">
        <v>0.25893495944238198</v>
      </c>
    </row>
    <row r="199" spans="2:44" x14ac:dyDescent="0.5">
      <c r="B199" t="s">
        <v>170</v>
      </c>
      <c r="C199" s="17">
        <v>0.245126856467586</v>
      </c>
      <c r="D199" s="17">
        <v>0.29091132646755302</v>
      </c>
      <c r="E199" s="17">
        <v>0.199307946760547</v>
      </c>
      <c r="F199" s="17"/>
      <c r="G199" s="17">
        <v>0.29135379275335499</v>
      </c>
      <c r="H199" s="17">
        <v>0.30959138837857098</v>
      </c>
      <c r="I199" s="17">
        <v>0.29947131924810699</v>
      </c>
      <c r="J199" s="17">
        <v>0.22886931602746699</v>
      </c>
      <c r="K199" s="17">
        <v>0.20400866507609899</v>
      </c>
      <c r="L199" s="17">
        <v>0.158576780110599</v>
      </c>
      <c r="M199" s="17"/>
      <c r="N199" s="17">
        <v>0.264013919954386</v>
      </c>
      <c r="O199" s="17">
        <v>0.204736144110405</v>
      </c>
      <c r="P199" s="17">
        <v>0.25750284217923303</v>
      </c>
      <c r="Q199" s="17">
        <v>0.25226987491215502</v>
      </c>
      <c r="R199" s="17"/>
      <c r="S199" s="17">
        <v>0.30290776665168001</v>
      </c>
      <c r="T199" s="17">
        <v>0.165384295033766</v>
      </c>
      <c r="U199" s="17">
        <v>0.26145837375249997</v>
      </c>
      <c r="V199" s="17">
        <v>0.225354197487205</v>
      </c>
      <c r="W199" s="17">
        <v>0.22144179043554299</v>
      </c>
      <c r="X199" s="17">
        <v>0.248682966571143</v>
      </c>
      <c r="Y199" s="17">
        <v>0.217636900762227</v>
      </c>
      <c r="Z199" s="17">
        <v>0.15710931044748899</v>
      </c>
      <c r="AA199" s="17">
        <v>0.31856759656316902</v>
      </c>
      <c r="AB199" s="17">
        <v>0.274221611649973</v>
      </c>
      <c r="AC199" s="17">
        <v>0.24465905045688199</v>
      </c>
      <c r="AD199" s="17">
        <v>0.21496858919623801</v>
      </c>
      <c r="AE199" s="17"/>
      <c r="AF199" s="17">
        <v>0.20704372683060701</v>
      </c>
      <c r="AG199" s="17">
        <v>0.25683995436402302</v>
      </c>
      <c r="AH199" s="17">
        <v>0.27622095907198102</v>
      </c>
      <c r="AI199" s="17"/>
      <c r="AJ199" s="17">
        <v>0.1887118121394</v>
      </c>
      <c r="AK199" s="17">
        <v>0.28148330256628001</v>
      </c>
      <c r="AL199" s="17">
        <v>0.243054278950703</v>
      </c>
      <c r="AM199" s="17">
        <v>0.23741473674139901</v>
      </c>
      <c r="AN199" s="17">
        <v>0.27489054069936902</v>
      </c>
      <c r="AO199" s="17"/>
      <c r="AP199" s="17">
        <v>0.181001449424252</v>
      </c>
      <c r="AQ199" s="17">
        <v>0.29572714646749099</v>
      </c>
      <c r="AR199" s="17">
        <v>0.26087400736042299</v>
      </c>
    </row>
    <row r="200" spans="2:44" x14ac:dyDescent="0.5">
      <c r="B200" t="s">
        <v>171</v>
      </c>
      <c r="C200" s="17">
        <v>0.16422136573318699</v>
      </c>
      <c r="D200" s="17">
        <v>0.16617822305720101</v>
      </c>
      <c r="E200" s="17">
        <v>0.162953575345226</v>
      </c>
      <c r="F200" s="17"/>
      <c r="G200" s="17">
        <v>0.31108436943448398</v>
      </c>
      <c r="H200" s="17">
        <v>0.175871966057142</v>
      </c>
      <c r="I200" s="17">
        <v>0.12699504833546699</v>
      </c>
      <c r="J200" s="17">
        <v>0.15897236865922701</v>
      </c>
      <c r="K200" s="17">
        <v>0.117066528281712</v>
      </c>
      <c r="L200" s="17">
        <v>0.123404648275692</v>
      </c>
      <c r="M200" s="17"/>
      <c r="N200" s="17">
        <v>0.18193197950079301</v>
      </c>
      <c r="O200" s="17">
        <v>0.16155796306061801</v>
      </c>
      <c r="P200" s="17">
        <v>0.14888473080529999</v>
      </c>
      <c r="Q200" s="17">
        <v>0.161227245242276</v>
      </c>
      <c r="R200" s="17"/>
      <c r="S200" s="17">
        <v>0.23090064603993399</v>
      </c>
      <c r="T200" s="17">
        <v>0.139441759079803</v>
      </c>
      <c r="U200" s="17">
        <v>0.13216000016843399</v>
      </c>
      <c r="V200" s="17">
        <v>9.1621832731049499E-2</v>
      </c>
      <c r="W200" s="17">
        <v>0.13790284188931901</v>
      </c>
      <c r="X200" s="17">
        <v>0.167467033498539</v>
      </c>
      <c r="Y200" s="17">
        <v>0.215838103586208</v>
      </c>
      <c r="Z200" s="17">
        <v>0.11430679914033701</v>
      </c>
      <c r="AA200" s="17">
        <v>0.21744769186854901</v>
      </c>
      <c r="AB200" s="17">
        <v>0.140448362249917</v>
      </c>
      <c r="AC200" s="17">
        <v>0.15621354226987899</v>
      </c>
      <c r="AD200" s="17">
        <v>0.13293970741446001</v>
      </c>
      <c r="AE200" s="17"/>
      <c r="AF200" s="17">
        <v>0.117802947480748</v>
      </c>
      <c r="AG200" s="17">
        <v>0.17550014408707901</v>
      </c>
      <c r="AH200" s="17">
        <v>0.17115833938563299</v>
      </c>
      <c r="AI200" s="17"/>
      <c r="AJ200" s="17">
        <v>0.123232824152499</v>
      </c>
      <c r="AK200" s="17">
        <v>0.20257671276148501</v>
      </c>
      <c r="AL200" s="17">
        <v>0.173591736427502</v>
      </c>
      <c r="AM200" s="17">
        <v>0.10608850387732099</v>
      </c>
      <c r="AN200" s="17">
        <v>0.14875581962485601</v>
      </c>
      <c r="AO200" s="17"/>
      <c r="AP200" s="17">
        <v>0.14162233431170301</v>
      </c>
      <c r="AQ200" s="17">
        <v>0.20858448142561101</v>
      </c>
      <c r="AR200" s="17">
        <v>0.14830331254010201</v>
      </c>
    </row>
    <row r="201" spans="2:44" x14ac:dyDescent="0.5">
      <c r="B201" t="s">
        <v>87</v>
      </c>
      <c r="C201" s="17">
        <v>5.1382321269162E-2</v>
      </c>
      <c r="D201" s="17">
        <v>4.3456454811706902E-2</v>
      </c>
      <c r="E201" s="17">
        <v>5.9329805441216701E-2</v>
      </c>
      <c r="F201" s="17"/>
      <c r="G201" s="17">
        <v>2.0819889861516901E-2</v>
      </c>
      <c r="H201" s="17">
        <v>3.3857481061526001E-2</v>
      </c>
      <c r="I201" s="17">
        <v>5.6374798848690399E-2</v>
      </c>
      <c r="J201" s="17">
        <v>6.9738480639165795E-2</v>
      </c>
      <c r="K201" s="17">
        <v>6.6709904466793798E-2</v>
      </c>
      <c r="L201" s="17">
        <v>5.6571682546261499E-2</v>
      </c>
      <c r="M201" s="17"/>
      <c r="N201" s="17">
        <v>3.9128708070714002E-2</v>
      </c>
      <c r="O201" s="17">
        <v>4.8551718133079499E-2</v>
      </c>
      <c r="P201" s="17">
        <v>5.0895686237971999E-2</v>
      </c>
      <c r="Q201" s="17">
        <v>6.8470562768158202E-2</v>
      </c>
      <c r="R201" s="17"/>
      <c r="S201" s="17">
        <v>3.6948999690320401E-2</v>
      </c>
      <c r="T201" s="17">
        <v>7.3995908871841903E-2</v>
      </c>
      <c r="U201" s="17">
        <v>6.2520070301709904E-2</v>
      </c>
      <c r="V201" s="17">
        <v>4.1922906609997999E-2</v>
      </c>
      <c r="W201" s="17">
        <v>6.4440329337232094E-2</v>
      </c>
      <c r="X201" s="17">
        <v>4.7075190481941802E-2</v>
      </c>
      <c r="Y201" s="17">
        <v>4.3330036440635003E-2</v>
      </c>
      <c r="Z201" s="17">
        <v>6.0112580850161898E-2</v>
      </c>
      <c r="AA201" s="17">
        <v>2.90557078018224E-2</v>
      </c>
      <c r="AB201" s="17">
        <v>5.6501092636656799E-2</v>
      </c>
      <c r="AC201" s="17">
        <v>5.4220204674069003E-2</v>
      </c>
      <c r="AD201" s="17">
        <v>7.3789627094838203E-2</v>
      </c>
      <c r="AE201" s="17"/>
      <c r="AF201" s="17">
        <v>5.7290167660958798E-2</v>
      </c>
      <c r="AG201" s="17">
        <v>3.6438785883408799E-2</v>
      </c>
      <c r="AH201" s="17">
        <v>8.9521665453805299E-2</v>
      </c>
      <c r="AI201" s="17"/>
      <c r="AJ201" s="17">
        <v>5.0563383711531303E-2</v>
      </c>
      <c r="AK201" s="17">
        <v>3.9452424877675703E-2</v>
      </c>
      <c r="AL201" s="17">
        <v>4.2828884126141602E-2</v>
      </c>
      <c r="AM201" s="17">
        <v>5.2945831278184197E-2</v>
      </c>
      <c r="AN201" s="17">
        <v>7.1753032102657599E-2</v>
      </c>
      <c r="AO201" s="17"/>
      <c r="AP201" s="17">
        <v>4.0960832235513299E-2</v>
      </c>
      <c r="AQ201" s="17">
        <v>3.1806668047874402E-2</v>
      </c>
      <c r="AR201" s="17">
        <v>3.86472221834347E-2</v>
      </c>
    </row>
    <row r="202" spans="2:44" x14ac:dyDescent="0.5">
      <c r="B202" t="s">
        <v>72</v>
      </c>
      <c r="C202" s="17">
        <v>7.5885200909507101E-3</v>
      </c>
      <c r="D202" s="17">
        <v>1.12606796231792E-2</v>
      </c>
      <c r="E202" s="17">
        <v>4.0295762947735597E-3</v>
      </c>
      <c r="F202" s="17"/>
      <c r="G202" s="17">
        <v>1.06726399465239E-2</v>
      </c>
      <c r="H202" s="17">
        <v>2.9570133686349699E-3</v>
      </c>
      <c r="I202" s="17">
        <v>2.70744279104622E-2</v>
      </c>
      <c r="J202" s="17">
        <v>3.2517481520467199E-3</v>
      </c>
      <c r="K202" s="17">
        <v>0</v>
      </c>
      <c r="L202" s="17">
        <v>2.0360356968932699E-3</v>
      </c>
      <c r="M202" s="17"/>
      <c r="N202" s="17">
        <v>1.7592190008526201E-3</v>
      </c>
      <c r="O202" s="17">
        <v>1.1519039264102301E-2</v>
      </c>
      <c r="P202" s="17">
        <v>7.3169642649578001E-3</v>
      </c>
      <c r="Q202" s="17">
        <v>1.00977224835315E-2</v>
      </c>
      <c r="R202" s="17"/>
      <c r="S202" s="17">
        <v>1.0474303532726501E-2</v>
      </c>
      <c r="T202" s="17">
        <v>7.7207893108159203E-3</v>
      </c>
      <c r="U202" s="17">
        <v>5.6914113288220802E-3</v>
      </c>
      <c r="V202" s="17">
        <v>1.04739060184081E-2</v>
      </c>
      <c r="W202" s="17">
        <v>7.5943890471683404E-3</v>
      </c>
      <c r="X202" s="17">
        <v>1.0832487455455E-2</v>
      </c>
      <c r="Y202" s="17">
        <v>1.29358198737708E-2</v>
      </c>
      <c r="Z202" s="17">
        <v>0</v>
      </c>
      <c r="AA202" s="17">
        <v>0</v>
      </c>
      <c r="AB202" s="17">
        <v>6.8186443589745597E-3</v>
      </c>
      <c r="AC202" s="17">
        <v>0</v>
      </c>
      <c r="AD202" s="17">
        <v>1.8865563982738E-2</v>
      </c>
      <c r="AE202" s="17"/>
      <c r="AF202" s="17">
        <v>9.82360498928243E-3</v>
      </c>
      <c r="AG202" s="17">
        <v>6.6904567537221602E-3</v>
      </c>
      <c r="AH202" s="17">
        <v>6.4852813071522098E-3</v>
      </c>
      <c r="AI202" s="17"/>
      <c r="AJ202" s="17">
        <v>8.0350258022102005E-3</v>
      </c>
      <c r="AK202" s="17">
        <v>3.5014355387110799E-3</v>
      </c>
      <c r="AL202" s="17">
        <v>6.9895798494137001E-3</v>
      </c>
      <c r="AM202" s="17">
        <v>0</v>
      </c>
      <c r="AN202" s="17">
        <v>6.3591352321309899E-3</v>
      </c>
      <c r="AO202" s="17"/>
      <c r="AP202" s="17">
        <v>5.2140375841048499E-3</v>
      </c>
      <c r="AQ202" s="17">
        <v>5.5158559023774098E-3</v>
      </c>
      <c r="AR202" s="17">
        <v>1.4976646260141301E-2</v>
      </c>
    </row>
    <row r="203" spans="2:44" x14ac:dyDescent="0.5">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c r="AM203" s="17"/>
      <c r="AN203" s="17"/>
      <c r="AO203" s="17"/>
      <c r="AP203" s="17"/>
      <c r="AQ203" s="17"/>
      <c r="AR203" s="17"/>
    </row>
    <row r="204" spans="2:44" x14ac:dyDescent="0.5">
      <c r="B204" s="6" t="s">
        <v>188</v>
      </c>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7"/>
      <c r="AL204" s="17"/>
      <c r="AM204" s="17"/>
      <c r="AN204" s="17"/>
      <c r="AO204" s="17"/>
      <c r="AP204" s="17"/>
      <c r="AQ204" s="17"/>
      <c r="AR204" s="17"/>
    </row>
    <row r="205" spans="2:44" x14ac:dyDescent="0.5">
      <c r="B205" s="24" t="s">
        <v>75</v>
      </c>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row>
    <row r="206" spans="2:44" x14ac:dyDescent="0.5">
      <c r="B206" t="s">
        <v>173</v>
      </c>
      <c r="C206" s="17">
        <v>0.49115492464884802</v>
      </c>
      <c r="D206" s="17">
        <v>0.50560602976137703</v>
      </c>
      <c r="E206" s="17">
        <v>0.47597965843860901</v>
      </c>
      <c r="F206" s="17"/>
      <c r="G206" s="17">
        <v>0.42884635931602899</v>
      </c>
      <c r="H206" s="17">
        <v>0.365722174221975</v>
      </c>
      <c r="I206" s="17">
        <v>0.45220704219614899</v>
      </c>
      <c r="J206" s="17">
        <v>0.498237963884677</v>
      </c>
      <c r="K206" s="17">
        <v>0.55033623096831397</v>
      </c>
      <c r="L206" s="17">
        <v>0.62067502288407705</v>
      </c>
      <c r="M206" s="17"/>
      <c r="N206" s="17">
        <v>0.55603286192365198</v>
      </c>
      <c r="O206" s="17">
        <v>0.53248436430181301</v>
      </c>
      <c r="P206" s="17">
        <v>0.41700148079010402</v>
      </c>
      <c r="Q206" s="17">
        <v>0.44262131142921701</v>
      </c>
      <c r="R206" s="17"/>
      <c r="S206" s="17">
        <v>0.50085025984417897</v>
      </c>
      <c r="T206" s="17">
        <v>0.48838237714597799</v>
      </c>
      <c r="U206" s="17">
        <v>0.54897644294257597</v>
      </c>
      <c r="V206" s="17">
        <v>0.51337361005020699</v>
      </c>
      <c r="W206" s="17">
        <v>0.48493629811306899</v>
      </c>
      <c r="X206" s="17">
        <v>0.49389158771444802</v>
      </c>
      <c r="Y206" s="17">
        <v>0.45704133068639302</v>
      </c>
      <c r="Z206" s="17">
        <v>0.45880775560076298</v>
      </c>
      <c r="AA206" s="17">
        <v>0.48187091662495601</v>
      </c>
      <c r="AB206" s="17">
        <v>0.489464892252646</v>
      </c>
      <c r="AC206" s="17">
        <v>0.468490005088818</v>
      </c>
      <c r="AD206" s="17">
        <v>0.45395921420144397</v>
      </c>
      <c r="AE206" s="17"/>
      <c r="AF206" s="17">
        <v>0.50189510276212101</v>
      </c>
      <c r="AG206" s="17">
        <v>0.52236190562575502</v>
      </c>
      <c r="AH206" s="17">
        <v>0.42811347216920298</v>
      </c>
      <c r="AI206" s="17"/>
      <c r="AJ206" s="17">
        <v>0.52710667101104103</v>
      </c>
      <c r="AK206" s="17">
        <v>0.437655297668049</v>
      </c>
      <c r="AL206" s="17">
        <v>0.64381962706074103</v>
      </c>
      <c r="AM206" s="17">
        <v>0.35067178812691302</v>
      </c>
      <c r="AN206" s="17">
        <v>0.45833655525509098</v>
      </c>
      <c r="AO206" s="17"/>
      <c r="AP206" s="17">
        <v>0.51785836505252203</v>
      </c>
      <c r="AQ206" s="17">
        <v>0.48417926844333498</v>
      </c>
      <c r="AR206" s="17">
        <v>0.63864617538758395</v>
      </c>
    </row>
    <row r="207" spans="2:44" x14ac:dyDescent="0.5">
      <c r="B207" t="s">
        <v>174</v>
      </c>
      <c r="C207" s="17">
        <v>0.48525822059587997</v>
      </c>
      <c r="D207" s="17">
        <v>0.49481090247925402</v>
      </c>
      <c r="E207" s="17">
        <v>0.47594503005553901</v>
      </c>
      <c r="F207" s="17"/>
      <c r="G207" s="17">
        <v>0.44840161598255601</v>
      </c>
      <c r="H207" s="17">
        <v>0.43769944725995702</v>
      </c>
      <c r="I207" s="17">
        <v>0.414471125418645</v>
      </c>
      <c r="J207" s="17">
        <v>0.45853280749695302</v>
      </c>
      <c r="K207" s="17">
        <v>0.54011104970139401</v>
      </c>
      <c r="L207" s="17">
        <v>0.59111304181713398</v>
      </c>
      <c r="M207" s="17"/>
      <c r="N207" s="17">
        <v>0.56179325217560905</v>
      </c>
      <c r="O207" s="17">
        <v>0.47678971049876501</v>
      </c>
      <c r="P207" s="17">
        <v>0.45878887916812</v>
      </c>
      <c r="Q207" s="17">
        <v>0.43594547979450698</v>
      </c>
      <c r="R207" s="17"/>
      <c r="S207" s="17">
        <v>0.47995829654851901</v>
      </c>
      <c r="T207" s="17">
        <v>0.50638076713716695</v>
      </c>
      <c r="U207" s="17">
        <v>0.47283092392135201</v>
      </c>
      <c r="V207" s="17">
        <v>0.47389115449145203</v>
      </c>
      <c r="W207" s="17">
        <v>0.50033411964164498</v>
      </c>
      <c r="X207" s="17">
        <v>0.48107776235869698</v>
      </c>
      <c r="Y207" s="17">
        <v>0.50741834537502495</v>
      </c>
      <c r="Z207" s="17">
        <v>0.48147433780107701</v>
      </c>
      <c r="AA207" s="17">
        <v>0.48310572236621802</v>
      </c>
      <c r="AB207" s="17">
        <v>0.493747159898132</v>
      </c>
      <c r="AC207" s="17">
        <v>0.46720348676169798</v>
      </c>
      <c r="AD207" s="17">
        <v>0.42134059387765299</v>
      </c>
      <c r="AE207" s="17"/>
      <c r="AF207" s="17">
        <v>0.48252641512635103</v>
      </c>
      <c r="AG207" s="17">
        <v>0.50788063026028096</v>
      </c>
      <c r="AH207" s="17">
        <v>0.46612873789491099</v>
      </c>
      <c r="AI207" s="17"/>
      <c r="AJ207" s="17">
        <v>0.53565455905368298</v>
      </c>
      <c r="AK207" s="17">
        <v>0.425265572105957</v>
      </c>
      <c r="AL207" s="17">
        <v>0.52723891295519498</v>
      </c>
      <c r="AM207" s="17">
        <v>0.58302295363915402</v>
      </c>
      <c r="AN207" s="17">
        <v>0.44814335042185299</v>
      </c>
      <c r="AO207" s="17"/>
      <c r="AP207" s="17">
        <v>0.55767940094214197</v>
      </c>
      <c r="AQ207" s="17">
        <v>0.47487277388997801</v>
      </c>
      <c r="AR207" s="17">
        <v>0.48647805165488001</v>
      </c>
    </row>
    <row r="208" spans="2:44" x14ac:dyDescent="0.5">
      <c r="B208" t="s">
        <v>175</v>
      </c>
      <c r="C208" s="17">
        <v>0.46612339385979301</v>
      </c>
      <c r="D208" s="17">
        <v>0.484685413083705</v>
      </c>
      <c r="E208" s="17">
        <v>0.44683235591201498</v>
      </c>
      <c r="F208" s="17"/>
      <c r="G208" s="17">
        <v>0.438555640661701</v>
      </c>
      <c r="H208" s="17">
        <v>0.39273056924960997</v>
      </c>
      <c r="I208" s="17">
        <v>0.47690344367404902</v>
      </c>
      <c r="J208" s="17">
        <v>0.46660870511126201</v>
      </c>
      <c r="K208" s="17">
        <v>0.50115457266520802</v>
      </c>
      <c r="L208" s="17">
        <v>0.511277052269271</v>
      </c>
      <c r="M208" s="17"/>
      <c r="N208" s="17">
        <v>0.546628970354472</v>
      </c>
      <c r="O208" s="17">
        <v>0.474821285644979</v>
      </c>
      <c r="P208" s="17">
        <v>0.39470884532802097</v>
      </c>
      <c r="Q208" s="17">
        <v>0.42968838464074799</v>
      </c>
      <c r="R208" s="17"/>
      <c r="S208" s="17">
        <v>0.45825632831553498</v>
      </c>
      <c r="T208" s="17">
        <v>0.45450561365109798</v>
      </c>
      <c r="U208" s="17">
        <v>0.46583582916375899</v>
      </c>
      <c r="V208" s="17">
        <v>0.46663279736369001</v>
      </c>
      <c r="W208" s="17">
        <v>0.436502095858674</v>
      </c>
      <c r="X208" s="17">
        <v>0.44663358375246698</v>
      </c>
      <c r="Y208" s="17">
        <v>0.40623300612527602</v>
      </c>
      <c r="Z208" s="17">
        <v>0.41642291591998498</v>
      </c>
      <c r="AA208" s="17">
        <v>0.52069817758884096</v>
      </c>
      <c r="AB208" s="17">
        <v>0.502168651170259</v>
      </c>
      <c r="AC208" s="17">
        <v>0.51624938555330202</v>
      </c>
      <c r="AD208" s="17">
        <v>0.51420701954120596</v>
      </c>
      <c r="AE208" s="17"/>
      <c r="AF208" s="17">
        <v>0.44599528297062502</v>
      </c>
      <c r="AG208" s="17">
        <v>0.496910387495277</v>
      </c>
      <c r="AH208" s="17">
        <v>0.45858259299124199</v>
      </c>
      <c r="AI208" s="17"/>
      <c r="AJ208" s="17">
        <v>0.46115330737562998</v>
      </c>
      <c r="AK208" s="17">
        <v>0.455564731508182</v>
      </c>
      <c r="AL208" s="17">
        <v>0.57780616301795995</v>
      </c>
      <c r="AM208" s="17">
        <v>0.328633403208553</v>
      </c>
      <c r="AN208" s="17">
        <v>0.45924240141470402</v>
      </c>
      <c r="AO208" s="17"/>
      <c r="AP208" s="17">
        <v>0.48603765385444597</v>
      </c>
      <c r="AQ208" s="17">
        <v>0.49325201515853201</v>
      </c>
      <c r="AR208" s="17">
        <v>0.58002946243435505</v>
      </c>
    </row>
    <row r="209" spans="2:44" x14ac:dyDescent="0.5">
      <c r="B209" t="s">
        <v>176</v>
      </c>
      <c r="C209" s="17">
        <v>0.43081172468083501</v>
      </c>
      <c r="D209" s="17">
        <v>0.468450682060504</v>
      </c>
      <c r="E209" s="17">
        <v>0.39477537053329298</v>
      </c>
      <c r="F209" s="17"/>
      <c r="G209" s="17">
        <v>0.30415557821549899</v>
      </c>
      <c r="H209" s="17">
        <v>0.34628588457055198</v>
      </c>
      <c r="I209" s="17">
        <v>0.390177910551184</v>
      </c>
      <c r="J209" s="17">
        <v>0.41957455679879602</v>
      </c>
      <c r="K209" s="17">
        <v>0.48453958309747103</v>
      </c>
      <c r="L209" s="17">
        <v>0.58999816216560597</v>
      </c>
      <c r="M209" s="17"/>
      <c r="N209" s="17">
        <v>0.51686372609999998</v>
      </c>
      <c r="O209" s="17">
        <v>0.45893657571068303</v>
      </c>
      <c r="P209" s="17">
        <v>0.37772332716302798</v>
      </c>
      <c r="Q209" s="17">
        <v>0.35603355771357897</v>
      </c>
      <c r="R209" s="17"/>
      <c r="S209" s="17">
        <v>0.41082552975731901</v>
      </c>
      <c r="T209" s="17">
        <v>0.44690200785350698</v>
      </c>
      <c r="U209" s="17">
        <v>0.43896464404035401</v>
      </c>
      <c r="V209" s="17">
        <v>0.48704674186323399</v>
      </c>
      <c r="W209" s="17">
        <v>0.41258809783075401</v>
      </c>
      <c r="X209" s="17">
        <v>0.37889235115056902</v>
      </c>
      <c r="Y209" s="17">
        <v>0.45042243491728601</v>
      </c>
      <c r="Z209" s="17">
        <v>0.35326032465328999</v>
      </c>
      <c r="AA209" s="17">
        <v>0.41992170846128701</v>
      </c>
      <c r="AB209" s="17">
        <v>0.47327905273067999</v>
      </c>
      <c r="AC209" s="17">
        <v>0.37721403728673197</v>
      </c>
      <c r="AD209" s="17">
        <v>0.51572236551391604</v>
      </c>
      <c r="AE209" s="17"/>
      <c r="AF209" s="17">
        <v>0.45039630841107597</v>
      </c>
      <c r="AG209" s="17">
        <v>0.46916564038282099</v>
      </c>
      <c r="AH209" s="17">
        <v>0.35919451297126398</v>
      </c>
      <c r="AI209" s="17"/>
      <c r="AJ209" s="17">
        <v>0.49901545691871502</v>
      </c>
      <c r="AK209" s="17">
        <v>0.37220923261348698</v>
      </c>
      <c r="AL209" s="17">
        <v>0.467293199163407</v>
      </c>
      <c r="AM209" s="17">
        <v>0.330106225325699</v>
      </c>
      <c r="AN209" s="17">
        <v>0.34772254803811298</v>
      </c>
      <c r="AO209" s="17"/>
      <c r="AP209" s="17">
        <v>0.50681303150188595</v>
      </c>
      <c r="AQ209" s="17">
        <v>0.41228029314848202</v>
      </c>
      <c r="AR209" s="17">
        <v>0.461002863690262</v>
      </c>
    </row>
    <row r="210" spans="2:44" x14ac:dyDescent="0.5">
      <c r="B210" t="s">
        <v>177</v>
      </c>
      <c r="C210" s="17">
        <v>0.42027794181058398</v>
      </c>
      <c r="D210" s="17">
        <v>0.42044729402288</v>
      </c>
      <c r="E210" s="17">
        <v>0.41878174754558001</v>
      </c>
      <c r="F210" s="17"/>
      <c r="G210" s="17">
        <v>0.38134022885869301</v>
      </c>
      <c r="H210" s="17">
        <v>0.31724208870959097</v>
      </c>
      <c r="I210" s="17">
        <v>0.41776729342879898</v>
      </c>
      <c r="J210" s="17">
        <v>0.38377145622995301</v>
      </c>
      <c r="K210" s="17">
        <v>0.45732138901622499</v>
      </c>
      <c r="L210" s="17">
        <v>0.53680010057696603</v>
      </c>
      <c r="M210" s="17"/>
      <c r="N210" s="17">
        <v>0.49587931699375098</v>
      </c>
      <c r="O210" s="17">
        <v>0.45317415234847003</v>
      </c>
      <c r="P210" s="17">
        <v>0.35263124585767103</v>
      </c>
      <c r="Q210" s="17">
        <v>0.362260135806456</v>
      </c>
      <c r="R210" s="17"/>
      <c r="S210" s="17">
        <v>0.38508925916565301</v>
      </c>
      <c r="T210" s="17">
        <v>0.41119713545251502</v>
      </c>
      <c r="U210" s="17">
        <v>0.42665236924736699</v>
      </c>
      <c r="V210" s="17">
        <v>0.45969169660787401</v>
      </c>
      <c r="W210" s="17">
        <v>0.46686168054990501</v>
      </c>
      <c r="X210" s="17">
        <v>0.352198028930577</v>
      </c>
      <c r="Y210" s="17">
        <v>0.42485589144366398</v>
      </c>
      <c r="Z210" s="17">
        <v>0.40731473749382202</v>
      </c>
      <c r="AA210" s="17">
        <v>0.45776681895217602</v>
      </c>
      <c r="AB210" s="17">
        <v>0.41589683017231699</v>
      </c>
      <c r="AC210" s="17">
        <v>0.435252659471635</v>
      </c>
      <c r="AD210" s="17">
        <v>0.43995171449319198</v>
      </c>
      <c r="AE210" s="17"/>
      <c r="AF210" s="17">
        <v>0.41929984871803699</v>
      </c>
      <c r="AG210" s="17">
        <v>0.45299210108943799</v>
      </c>
      <c r="AH210" s="17">
        <v>0.36259608893133399</v>
      </c>
      <c r="AI210" s="17"/>
      <c r="AJ210" s="17">
        <v>0.410599595739222</v>
      </c>
      <c r="AK210" s="17">
        <v>0.41267816090404102</v>
      </c>
      <c r="AL210" s="17">
        <v>0.50995416168815899</v>
      </c>
      <c r="AM210" s="17">
        <v>0.40853969397937601</v>
      </c>
      <c r="AN210" s="17">
        <v>0.40088106897128201</v>
      </c>
      <c r="AO210" s="17"/>
      <c r="AP210" s="17">
        <v>0.39342080870933699</v>
      </c>
      <c r="AQ210" s="17">
        <v>0.44122909055151399</v>
      </c>
      <c r="AR210" s="17">
        <v>0.45320384353484</v>
      </c>
    </row>
    <row r="211" spans="2:44" x14ac:dyDescent="0.5">
      <c r="B211" t="s">
        <v>178</v>
      </c>
      <c r="C211" s="17">
        <v>0.37032188072912198</v>
      </c>
      <c r="D211" s="17">
        <v>0.42245812773885799</v>
      </c>
      <c r="E211" s="17">
        <v>0.31988500999515801</v>
      </c>
      <c r="F211" s="17"/>
      <c r="G211" s="17">
        <v>0.41856476030322298</v>
      </c>
      <c r="H211" s="17">
        <v>0.35165442724787299</v>
      </c>
      <c r="I211" s="17">
        <v>0.37711029831890303</v>
      </c>
      <c r="J211" s="17">
        <v>0.34546841402774597</v>
      </c>
      <c r="K211" s="17">
        <v>0.36093015602156397</v>
      </c>
      <c r="L211" s="17">
        <v>0.37442876562365202</v>
      </c>
      <c r="M211" s="17"/>
      <c r="N211" s="17">
        <v>0.43773289185486602</v>
      </c>
      <c r="O211" s="17">
        <v>0.372990210253837</v>
      </c>
      <c r="P211" s="17">
        <v>0.334069590560302</v>
      </c>
      <c r="Q211" s="17">
        <v>0.32448580298744301</v>
      </c>
      <c r="R211" s="17"/>
      <c r="S211" s="17">
        <v>0.38167470876185</v>
      </c>
      <c r="T211" s="17">
        <v>0.37759384525203799</v>
      </c>
      <c r="U211" s="17">
        <v>0.40634941493749899</v>
      </c>
      <c r="V211" s="17">
        <v>0.32765442899082298</v>
      </c>
      <c r="W211" s="17">
        <v>0.31449441482867002</v>
      </c>
      <c r="X211" s="17">
        <v>0.44281234121722401</v>
      </c>
      <c r="Y211" s="17">
        <v>0.37956540400164901</v>
      </c>
      <c r="Z211" s="17">
        <v>0.29907340853126801</v>
      </c>
      <c r="AA211" s="17">
        <v>0.36862250741719299</v>
      </c>
      <c r="AB211" s="17">
        <v>0.375403957465969</v>
      </c>
      <c r="AC211" s="17">
        <v>0.331429230030439</v>
      </c>
      <c r="AD211" s="17">
        <v>0.35643674267641701</v>
      </c>
      <c r="AE211" s="17"/>
      <c r="AF211" s="17">
        <v>0.36294912544858698</v>
      </c>
      <c r="AG211" s="17">
        <v>0.381967508656396</v>
      </c>
      <c r="AH211" s="17">
        <v>0.32335991133762298</v>
      </c>
      <c r="AI211" s="17"/>
      <c r="AJ211" s="17">
        <v>0.377136422771361</v>
      </c>
      <c r="AK211" s="17">
        <v>0.36604974060700501</v>
      </c>
      <c r="AL211" s="17">
        <v>0.40703658683265598</v>
      </c>
      <c r="AM211" s="17">
        <v>0.50795244802462003</v>
      </c>
      <c r="AN211" s="17">
        <v>0.32450968278294201</v>
      </c>
      <c r="AO211" s="17"/>
      <c r="AP211" s="17">
        <v>0.39084955177057501</v>
      </c>
      <c r="AQ211" s="17">
        <v>0.40399306234573001</v>
      </c>
      <c r="AR211" s="17">
        <v>0.431056930722378</v>
      </c>
    </row>
    <row r="212" spans="2:44" x14ac:dyDescent="0.5">
      <c r="B212" t="s">
        <v>179</v>
      </c>
      <c r="C212" s="17">
        <v>0.354719943374396</v>
      </c>
      <c r="D212" s="17">
        <v>0.397012676845371</v>
      </c>
      <c r="E212" s="17">
        <v>0.31274361961924801</v>
      </c>
      <c r="F212" s="17"/>
      <c r="G212" s="17">
        <v>0.35910465726787</v>
      </c>
      <c r="H212" s="17">
        <v>0.330718966875583</v>
      </c>
      <c r="I212" s="17">
        <v>0.34842612911659598</v>
      </c>
      <c r="J212" s="17">
        <v>0.34118594759861198</v>
      </c>
      <c r="K212" s="17">
        <v>0.37386164391861099</v>
      </c>
      <c r="L212" s="17">
        <v>0.37458108388969502</v>
      </c>
      <c r="M212" s="17"/>
      <c r="N212" s="17">
        <v>0.45893084379750299</v>
      </c>
      <c r="O212" s="17">
        <v>0.378281123746121</v>
      </c>
      <c r="P212" s="17">
        <v>0.26154928915644299</v>
      </c>
      <c r="Q212" s="17">
        <v>0.295396159878061</v>
      </c>
      <c r="R212" s="17"/>
      <c r="S212" s="17">
        <v>0.375562238020546</v>
      </c>
      <c r="T212" s="17">
        <v>0.36848086662262702</v>
      </c>
      <c r="U212" s="17">
        <v>0.28153931062852899</v>
      </c>
      <c r="V212" s="17">
        <v>0.29682099038828103</v>
      </c>
      <c r="W212" s="17">
        <v>0.30935467483182699</v>
      </c>
      <c r="X212" s="17">
        <v>0.40229543893519099</v>
      </c>
      <c r="Y212" s="17">
        <v>0.322298811969017</v>
      </c>
      <c r="Z212" s="17">
        <v>0.32894771952889501</v>
      </c>
      <c r="AA212" s="17">
        <v>0.415885434427538</v>
      </c>
      <c r="AB212" s="17">
        <v>0.32977069185008201</v>
      </c>
      <c r="AC212" s="17">
        <v>0.40386630466533202</v>
      </c>
      <c r="AD212" s="17">
        <v>0.41971379529356501</v>
      </c>
      <c r="AE212" s="17"/>
      <c r="AF212" s="17">
        <v>0.31778056581020703</v>
      </c>
      <c r="AG212" s="17">
        <v>0.400898309670493</v>
      </c>
      <c r="AH212" s="17">
        <v>0.324684568684946</v>
      </c>
      <c r="AI212" s="17"/>
      <c r="AJ212" s="17">
        <v>0.36180113543841003</v>
      </c>
      <c r="AK212" s="17">
        <v>0.32575255218652099</v>
      </c>
      <c r="AL212" s="17">
        <v>0.44264214715637601</v>
      </c>
      <c r="AM212" s="17">
        <v>0.35058501373690698</v>
      </c>
      <c r="AN212" s="17">
        <v>0.34893162664744498</v>
      </c>
      <c r="AO212" s="17"/>
      <c r="AP212" s="17">
        <v>0.38409426969374399</v>
      </c>
      <c r="AQ212" s="17">
        <v>0.36502201154790997</v>
      </c>
      <c r="AR212" s="17">
        <v>0.39058424705010802</v>
      </c>
    </row>
    <row r="213" spans="2:44" x14ac:dyDescent="0.5">
      <c r="B213" t="s">
        <v>180</v>
      </c>
      <c r="C213" s="17">
        <v>0.34648525751164999</v>
      </c>
      <c r="D213" s="17">
        <v>0.34433127763337101</v>
      </c>
      <c r="E213" s="17">
        <v>0.346969956729619</v>
      </c>
      <c r="F213" s="17"/>
      <c r="G213" s="17">
        <v>0.39644916808597702</v>
      </c>
      <c r="H213" s="17">
        <v>0.33730453222482198</v>
      </c>
      <c r="I213" s="17">
        <v>0.339463693061337</v>
      </c>
      <c r="J213" s="17">
        <v>0.325533112072734</v>
      </c>
      <c r="K213" s="17">
        <v>0.31035078803328098</v>
      </c>
      <c r="L213" s="17">
        <v>0.36786938775107902</v>
      </c>
      <c r="M213" s="17"/>
      <c r="N213" s="17">
        <v>0.37235450098940998</v>
      </c>
      <c r="O213" s="17">
        <v>0.37303374467185002</v>
      </c>
      <c r="P213" s="17">
        <v>0.31724361064384099</v>
      </c>
      <c r="Q213" s="17">
        <v>0.31820141341066599</v>
      </c>
      <c r="R213" s="17"/>
      <c r="S213" s="17">
        <v>0.347484489065574</v>
      </c>
      <c r="T213" s="17">
        <v>0.34902391464961502</v>
      </c>
      <c r="U213" s="17">
        <v>0.34978675832074801</v>
      </c>
      <c r="V213" s="17">
        <v>0.40446741791226998</v>
      </c>
      <c r="W213" s="17">
        <v>0.27804265157720298</v>
      </c>
      <c r="X213" s="17">
        <v>0.32878935264563602</v>
      </c>
      <c r="Y213" s="17">
        <v>0.372966506186105</v>
      </c>
      <c r="Z213" s="17">
        <v>0.28209728125251199</v>
      </c>
      <c r="AA213" s="17">
        <v>0.35994392955738103</v>
      </c>
      <c r="AB213" s="17">
        <v>0.35708244889763002</v>
      </c>
      <c r="AC213" s="17">
        <v>0.35178640640477299</v>
      </c>
      <c r="AD213" s="17">
        <v>0.28543856608669699</v>
      </c>
      <c r="AE213" s="17"/>
      <c r="AF213" s="17">
        <v>0.30763376498227701</v>
      </c>
      <c r="AG213" s="17">
        <v>0.380300828428423</v>
      </c>
      <c r="AH213" s="17">
        <v>0.32360911218167798</v>
      </c>
      <c r="AI213" s="17"/>
      <c r="AJ213" s="17">
        <v>0.33369435891601201</v>
      </c>
      <c r="AK213" s="17">
        <v>0.35983237584462102</v>
      </c>
      <c r="AL213" s="17">
        <v>0.36145452926448701</v>
      </c>
      <c r="AM213" s="17">
        <v>0.29872254501851803</v>
      </c>
      <c r="AN213" s="17">
        <v>0.33537603053234299</v>
      </c>
      <c r="AO213" s="17"/>
      <c r="AP213" s="17">
        <v>0.30400444156117201</v>
      </c>
      <c r="AQ213" s="17">
        <v>0.38356019158584398</v>
      </c>
      <c r="AR213" s="17">
        <v>0.440776241630781</v>
      </c>
    </row>
    <row r="214" spans="2:44" x14ac:dyDescent="0.5">
      <c r="B214" t="s">
        <v>181</v>
      </c>
      <c r="C214" s="17">
        <v>0.33742744763663102</v>
      </c>
      <c r="D214" s="17">
        <v>0.33288440838774702</v>
      </c>
      <c r="E214" s="17">
        <v>0.34021137433443699</v>
      </c>
      <c r="F214" s="17"/>
      <c r="G214" s="17">
        <v>0.342715144974645</v>
      </c>
      <c r="H214" s="17">
        <v>0.32222380883656698</v>
      </c>
      <c r="I214" s="17">
        <v>0.33778299981596399</v>
      </c>
      <c r="J214" s="17">
        <v>0.33280844920798802</v>
      </c>
      <c r="K214" s="17">
        <v>0.32856434720372202</v>
      </c>
      <c r="L214" s="17">
        <v>0.35571241886441402</v>
      </c>
      <c r="M214" s="17"/>
      <c r="N214" s="17">
        <v>0.384943661201889</v>
      </c>
      <c r="O214" s="17">
        <v>0.37634336165035398</v>
      </c>
      <c r="P214" s="17">
        <v>0.283985913506</v>
      </c>
      <c r="Q214" s="17">
        <v>0.29205101546172502</v>
      </c>
      <c r="R214" s="17"/>
      <c r="S214" s="17">
        <v>0.35062072291933899</v>
      </c>
      <c r="T214" s="17">
        <v>0.32696295985999102</v>
      </c>
      <c r="U214" s="17">
        <v>0.35017552741355201</v>
      </c>
      <c r="V214" s="17">
        <v>0.39143561444754799</v>
      </c>
      <c r="W214" s="17">
        <v>0.34242303250681</v>
      </c>
      <c r="X214" s="17">
        <v>0.33726023264585497</v>
      </c>
      <c r="Y214" s="17">
        <v>0.36514311601496102</v>
      </c>
      <c r="Z214" s="17">
        <v>0.29086385966179701</v>
      </c>
      <c r="AA214" s="17">
        <v>0.35182850043563202</v>
      </c>
      <c r="AB214" s="17">
        <v>0.30031716573768502</v>
      </c>
      <c r="AC214" s="17">
        <v>0.28049115331718799</v>
      </c>
      <c r="AD214" s="17">
        <v>0.25497131933066702</v>
      </c>
      <c r="AE214" s="17"/>
      <c r="AF214" s="17">
        <v>0.30275458855119203</v>
      </c>
      <c r="AG214" s="17">
        <v>0.38224431484910998</v>
      </c>
      <c r="AH214" s="17">
        <v>0.29930796704517798</v>
      </c>
      <c r="AI214" s="17"/>
      <c r="AJ214" s="17">
        <v>0.32358829096480501</v>
      </c>
      <c r="AK214" s="17">
        <v>0.342294817250681</v>
      </c>
      <c r="AL214" s="17">
        <v>0.41864752668289101</v>
      </c>
      <c r="AM214" s="17">
        <v>0.17460122448836499</v>
      </c>
      <c r="AN214" s="17">
        <v>0.296424584093543</v>
      </c>
      <c r="AO214" s="17"/>
      <c r="AP214" s="17">
        <v>0.31005480840300897</v>
      </c>
      <c r="AQ214" s="17">
        <v>0.35301472248778099</v>
      </c>
      <c r="AR214" s="17">
        <v>0.37862271247040802</v>
      </c>
    </row>
    <row r="215" spans="2:44" x14ac:dyDescent="0.5">
      <c r="B215" t="s">
        <v>182</v>
      </c>
      <c r="C215" s="17">
        <v>0.30525983732957601</v>
      </c>
      <c r="D215" s="17">
        <v>0.32655999467813901</v>
      </c>
      <c r="E215" s="17">
        <v>0.28470309708145902</v>
      </c>
      <c r="F215" s="17"/>
      <c r="G215" s="17">
        <v>0.25227080936765101</v>
      </c>
      <c r="H215" s="17">
        <v>0.29892622364590798</v>
      </c>
      <c r="I215" s="17">
        <v>0.25597061988561198</v>
      </c>
      <c r="J215" s="17">
        <v>0.28338979123515701</v>
      </c>
      <c r="K215" s="17">
        <v>0.32207034669007001</v>
      </c>
      <c r="L215" s="17">
        <v>0.39250402506174298</v>
      </c>
      <c r="M215" s="17"/>
      <c r="N215" s="17">
        <v>0.32842097886771798</v>
      </c>
      <c r="O215" s="17">
        <v>0.30418590822101899</v>
      </c>
      <c r="P215" s="17">
        <v>0.30052059037224099</v>
      </c>
      <c r="Q215" s="17">
        <v>0.28267092329346999</v>
      </c>
      <c r="R215" s="17"/>
      <c r="S215" s="17">
        <v>0.307657563918461</v>
      </c>
      <c r="T215" s="17">
        <v>0.30121264705426298</v>
      </c>
      <c r="U215" s="17">
        <v>0.30444358371136199</v>
      </c>
      <c r="V215" s="17">
        <v>0.32099657649964303</v>
      </c>
      <c r="W215" s="17">
        <v>0.28236749033355801</v>
      </c>
      <c r="X215" s="17">
        <v>0.31793814497079698</v>
      </c>
      <c r="Y215" s="17">
        <v>0.27165075015362</v>
      </c>
      <c r="Z215" s="17">
        <v>0.277149463210207</v>
      </c>
      <c r="AA215" s="17">
        <v>0.34051594454109202</v>
      </c>
      <c r="AB215" s="17">
        <v>0.29523688288886002</v>
      </c>
      <c r="AC215" s="17">
        <v>0.33265842371229098</v>
      </c>
      <c r="AD215" s="17">
        <v>0.26378382357272701</v>
      </c>
      <c r="AE215" s="17"/>
      <c r="AF215" s="17">
        <v>0.32426809889059999</v>
      </c>
      <c r="AG215" s="17">
        <v>0.32784932980407799</v>
      </c>
      <c r="AH215" s="17">
        <v>0.25421065756196798</v>
      </c>
      <c r="AI215" s="17"/>
      <c r="AJ215" s="17">
        <v>0.33107575437605702</v>
      </c>
      <c r="AK215" s="17">
        <v>0.30122509712087497</v>
      </c>
      <c r="AL215" s="17">
        <v>0.37753104170956803</v>
      </c>
      <c r="AM215" s="17">
        <v>0.373485258540936</v>
      </c>
      <c r="AN215" s="17">
        <v>0.232726233685285</v>
      </c>
      <c r="AO215" s="17"/>
      <c r="AP215" s="17">
        <v>0.32067137518803901</v>
      </c>
      <c r="AQ215" s="17">
        <v>0.31845469170464102</v>
      </c>
      <c r="AR215" s="17">
        <v>0.36556998104529798</v>
      </c>
    </row>
    <row r="216" spans="2:44" x14ac:dyDescent="0.5">
      <c r="B216" t="s">
        <v>183</v>
      </c>
      <c r="C216" s="17">
        <v>0.28009593912345099</v>
      </c>
      <c r="D216" s="17">
        <v>0.26669929543931198</v>
      </c>
      <c r="E216" s="17">
        <v>0.29225085057498601</v>
      </c>
      <c r="F216" s="17"/>
      <c r="G216" s="17">
        <v>0.28585271143464303</v>
      </c>
      <c r="H216" s="17">
        <v>0.27280316781493402</v>
      </c>
      <c r="I216" s="17">
        <v>0.26022345781579298</v>
      </c>
      <c r="J216" s="17">
        <v>0.26500677900247899</v>
      </c>
      <c r="K216" s="17">
        <v>0.28247085139293199</v>
      </c>
      <c r="L216" s="17">
        <v>0.30914193894911901</v>
      </c>
      <c r="M216" s="17"/>
      <c r="N216" s="17">
        <v>0.28054975624755701</v>
      </c>
      <c r="O216" s="17">
        <v>0.25615908941708498</v>
      </c>
      <c r="P216" s="17">
        <v>0.27923161924926199</v>
      </c>
      <c r="Q216" s="17">
        <v>0.30804646749539499</v>
      </c>
      <c r="R216" s="17"/>
      <c r="S216" s="17">
        <v>0.285312555282415</v>
      </c>
      <c r="T216" s="17">
        <v>0.24554459535061299</v>
      </c>
      <c r="U216" s="17">
        <v>0.26945213552464498</v>
      </c>
      <c r="V216" s="17">
        <v>0.30465082337355298</v>
      </c>
      <c r="W216" s="17">
        <v>0.25974524200850801</v>
      </c>
      <c r="X216" s="17">
        <v>0.27001604124040202</v>
      </c>
      <c r="Y216" s="17">
        <v>0.32067595509122299</v>
      </c>
      <c r="Z216" s="17">
        <v>0.22899648445842199</v>
      </c>
      <c r="AA216" s="17">
        <v>0.31058713963189599</v>
      </c>
      <c r="AB216" s="17">
        <v>0.29926079328152599</v>
      </c>
      <c r="AC216" s="17">
        <v>0.25894813962957203</v>
      </c>
      <c r="AD216" s="17">
        <v>0.263283059568309</v>
      </c>
      <c r="AE216" s="17"/>
      <c r="AF216" s="17">
        <v>0.26210448613409998</v>
      </c>
      <c r="AG216" s="17">
        <v>0.298981759385547</v>
      </c>
      <c r="AH216" s="17">
        <v>0.27154174539575798</v>
      </c>
      <c r="AI216" s="17"/>
      <c r="AJ216" s="17">
        <v>0.27004345548638597</v>
      </c>
      <c r="AK216" s="17">
        <v>0.30600962707169299</v>
      </c>
      <c r="AL216" s="17">
        <v>0.32020526513717701</v>
      </c>
      <c r="AM216" s="17">
        <v>0.20319991773128501</v>
      </c>
      <c r="AN216" s="17">
        <v>0.258876033686537</v>
      </c>
      <c r="AO216" s="17"/>
      <c r="AP216" s="17">
        <v>0.28855954454673999</v>
      </c>
      <c r="AQ216" s="17">
        <v>0.31510010843160902</v>
      </c>
      <c r="AR216" s="17">
        <v>0.276487250045793</v>
      </c>
    </row>
    <row r="217" spans="2:44" x14ac:dyDescent="0.5">
      <c r="B217" t="s">
        <v>184</v>
      </c>
      <c r="C217" s="17">
        <v>0.16646421121023999</v>
      </c>
      <c r="D217" s="17">
        <v>0.18637445534130501</v>
      </c>
      <c r="E217" s="17">
        <v>0.14672099998822599</v>
      </c>
      <c r="F217" s="17"/>
      <c r="G217" s="17">
        <v>0.18542844992127799</v>
      </c>
      <c r="H217" s="17">
        <v>0.160898348325407</v>
      </c>
      <c r="I217" s="17">
        <v>0.16547066860632001</v>
      </c>
      <c r="J217" s="17">
        <v>0.17032130682597599</v>
      </c>
      <c r="K217" s="17">
        <v>0.152427546890093</v>
      </c>
      <c r="L217" s="17">
        <v>0.16547627995612199</v>
      </c>
      <c r="M217" s="17"/>
      <c r="N217" s="17">
        <v>0.16557243866416699</v>
      </c>
      <c r="O217" s="17">
        <v>0.178408227664237</v>
      </c>
      <c r="P217" s="17">
        <v>0.1789825805659</v>
      </c>
      <c r="Q217" s="17">
        <v>0.14566618835893499</v>
      </c>
      <c r="R217" s="17"/>
      <c r="S217" s="17">
        <v>0.16915858097379499</v>
      </c>
      <c r="T217" s="17">
        <v>0.13912852550832799</v>
      </c>
      <c r="U217" s="17">
        <v>0.116769381844347</v>
      </c>
      <c r="V217" s="17">
        <v>0.20750919652493899</v>
      </c>
      <c r="W217" s="17">
        <v>0.14112035922970101</v>
      </c>
      <c r="X217" s="17">
        <v>0.177497432339175</v>
      </c>
      <c r="Y217" s="17">
        <v>0.223125829072676</v>
      </c>
      <c r="Z217" s="17">
        <v>0.24366303252070701</v>
      </c>
      <c r="AA217" s="17">
        <v>0.20844212732333101</v>
      </c>
      <c r="AB217" s="17">
        <v>0.13999771813964099</v>
      </c>
      <c r="AC217" s="17">
        <v>0.11089898392857001</v>
      </c>
      <c r="AD217" s="17">
        <v>7.2143811396426893E-2</v>
      </c>
      <c r="AE217" s="17"/>
      <c r="AF217" s="17">
        <v>0.17893234605959399</v>
      </c>
      <c r="AG217" s="17">
        <v>0.15991424651765501</v>
      </c>
      <c r="AH217" s="17">
        <v>0.13313109067430701</v>
      </c>
      <c r="AI217" s="17"/>
      <c r="AJ217" s="17">
        <v>0.179014817314264</v>
      </c>
      <c r="AK217" s="17">
        <v>0.17542473263061001</v>
      </c>
      <c r="AL217" s="17">
        <v>0.115545654423116</v>
      </c>
      <c r="AM217" s="17">
        <v>0.20302661237959399</v>
      </c>
      <c r="AN217" s="17">
        <v>0.14321778788753001</v>
      </c>
      <c r="AO217" s="17"/>
      <c r="AP217" s="17">
        <v>0.18561326459491201</v>
      </c>
      <c r="AQ217" s="17">
        <v>0.18542156884028699</v>
      </c>
      <c r="AR217" s="17">
        <v>0.132397188537727</v>
      </c>
    </row>
    <row r="218" spans="2:44" x14ac:dyDescent="0.5">
      <c r="B218" t="s">
        <v>185</v>
      </c>
      <c r="C218" s="17">
        <v>0.15458146819667401</v>
      </c>
      <c r="D218" s="17">
        <v>0.16453868039622399</v>
      </c>
      <c r="E218" s="17">
        <v>0.14451852016483399</v>
      </c>
      <c r="F218" s="17"/>
      <c r="G218" s="17">
        <v>0.144066996548117</v>
      </c>
      <c r="H218" s="17">
        <v>0.136602766970987</v>
      </c>
      <c r="I218" s="17">
        <v>0.16359224122270399</v>
      </c>
      <c r="J218" s="17">
        <v>0.154118686630346</v>
      </c>
      <c r="K218" s="17">
        <v>0.16451501294643001</v>
      </c>
      <c r="L218" s="17">
        <v>0.162507947473748</v>
      </c>
      <c r="M218" s="17"/>
      <c r="N218" s="17">
        <v>0.155507619717764</v>
      </c>
      <c r="O218" s="17">
        <v>0.15409047188646999</v>
      </c>
      <c r="P218" s="17">
        <v>0.17319890635197399</v>
      </c>
      <c r="Q218" s="17">
        <v>0.13927841882518599</v>
      </c>
      <c r="R218" s="17"/>
      <c r="S218" s="17">
        <v>0.17348904402218901</v>
      </c>
      <c r="T218" s="17">
        <v>0.14075251625603299</v>
      </c>
      <c r="U218" s="17">
        <v>0.137118384214508</v>
      </c>
      <c r="V218" s="17">
        <v>0.19534847136675701</v>
      </c>
      <c r="W218" s="17">
        <v>9.4199665143373496E-2</v>
      </c>
      <c r="X218" s="17">
        <v>0.15375792656075599</v>
      </c>
      <c r="Y218" s="17">
        <v>0.14339960387377801</v>
      </c>
      <c r="Z218" s="17">
        <v>0.17059162878503201</v>
      </c>
      <c r="AA218" s="17">
        <v>0.18238545657545199</v>
      </c>
      <c r="AB218" s="17">
        <v>0.15058930103986101</v>
      </c>
      <c r="AC218" s="17">
        <v>0.128217240963752</v>
      </c>
      <c r="AD218" s="17">
        <v>0.15682027557313999</v>
      </c>
      <c r="AE218" s="17"/>
      <c r="AF218" s="17">
        <v>0.17012353909014299</v>
      </c>
      <c r="AG218" s="17">
        <v>0.15149019635536901</v>
      </c>
      <c r="AH218" s="17">
        <v>0.13477107245061601</v>
      </c>
      <c r="AI218" s="17"/>
      <c r="AJ218" s="17">
        <v>0.16530091780870701</v>
      </c>
      <c r="AK218" s="17">
        <v>0.16499147872582001</v>
      </c>
      <c r="AL218" s="17">
        <v>0.16784171454163799</v>
      </c>
      <c r="AM218" s="17">
        <v>0.20646636267712901</v>
      </c>
      <c r="AN218" s="17">
        <v>0.12606996770244</v>
      </c>
      <c r="AO218" s="17"/>
      <c r="AP218" s="17">
        <v>0.15658439522039799</v>
      </c>
      <c r="AQ218" s="17">
        <v>0.17517886245018399</v>
      </c>
      <c r="AR218" s="17">
        <v>0.20495854592944901</v>
      </c>
    </row>
    <row r="219" spans="2:44" x14ac:dyDescent="0.5">
      <c r="B219" t="s">
        <v>186</v>
      </c>
      <c r="C219" s="17">
        <v>0.121737312590744</v>
      </c>
      <c r="D219" s="17">
        <v>0.13354619388043801</v>
      </c>
      <c r="E219" s="17">
        <v>0.109735842897156</v>
      </c>
      <c r="F219" s="17"/>
      <c r="G219" s="17">
        <v>0.121078139686498</v>
      </c>
      <c r="H219" s="17">
        <v>0.12500284168870299</v>
      </c>
      <c r="I219" s="17">
        <v>0.14480255103154199</v>
      </c>
      <c r="J219" s="17">
        <v>0.12200002594691001</v>
      </c>
      <c r="K219" s="17">
        <v>0.127226695327843</v>
      </c>
      <c r="L219" s="17">
        <v>9.6764613232510399E-2</v>
      </c>
      <c r="M219" s="17"/>
      <c r="N219" s="17">
        <v>0.127763512955471</v>
      </c>
      <c r="O219" s="17">
        <v>0.127533588820614</v>
      </c>
      <c r="P219" s="17">
        <v>0.115870008117522</v>
      </c>
      <c r="Q219" s="17">
        <v>0.115582605910137</v>
      </c>
      <c r="R219" s="17"/>
      <c r="S219" s="17">
        <v>0.14343878364388499</v>
      </c>
      <c r="T219" s="17">
        <v>9.9762134680223602E-2</v>
      </c>
      <c r="U219" s="17">
        <v>0.12744905591011299</v>
      </c>
      <c r="V219" s="17">
        <v>0.120417013131855</v>
      </c>
      <c r="W219" s="17">
        <v>8.1915149385998004E-2</v>
      </c>
      <c r="X219" s="17">
        <v>0.116225105760057</v>
      </c>
      <c r="Y219" s="17">
        <v>0.134558301763084</v>
      </c>
      <c r="Z219" s="17">
        <v>0.15813737673231301</v>
      </c>
      <c r="AA219" s="17">
        <v>0.16939206718477501</v>
      </c>
      <c r="AB219" s="17">
        <v>0.10860090841945901</v>
      </c>
      <c r="AC219" s="17">
        <v>9.2900056063856998E-2</v>
      </c>
      <c r="AD219" s="17">
        <v>4.3826755484277197E-2</v>
      </c>
      <c r="AE219" s="17"/>
      <c r="AF219" s="17">
        <v>0.107781754544995</v>
      </c>
      <c r="AG219" s="17">
        <v>0.136367904824964</v>
      </c>
      <c r="AH219" s="17">
        <v>9.9516204090977195E-2</v>
      </c>
      <c r="AI219" s="17"/>
      <c r="AJ219" s="17">
        <v>0.106051300873638</v>
      </c>
      <c r="AK219" s="17">
        <v>0.134345982832662</v>
      </c>
      <c r="AL219" s="17">
        <v>0.167934343613029</v>
      </c>
      <c r="AM219" s="17">
        <v>9.5664044489375197E-2</v>
      </c>
      <c r="AN219" s="17">
        <v>0.109543033992745</v>
      </c>
      <c r="AO219" s="17"/>
      <c r="AP219" s="17">
        <v>0.11244089276826499</v>
      </c>
      <c r="AQ219" s="17">
        <v>0.147552775584917</v>
      </c>
      <c r="AR219" s="17">
        <v>0.15011873278183499</v>
      </c>
    </row>
    <row r="220" spans="2:44" x14ac:dyDescent="0.5">
      <c r="B220" t="s">
        <v>87</v>
      </c>
      <c r="C220" s="17">
        <v>8.00493415763497E-2</v>
      </c>
      <c r="D220" s="17">
        <v>6.2622837177534099E-2</v>
      </c>
      <c r="E220" s="17">
        <v>9.6449281348165897E-2</v>
      </c>
      <c r="F220" s="17"/>
      <c r="G220" s="17">
        <v>6.6069876879624304E-2</v>
      </c>
      <c r="H220" s="17">
        <v>5.69446994224709E-2</v>
      </c>
      <c r="I220" s="17">
        <v>8.9151195719599396E-2</v>
      </c>
      <c r="J220" s="17">
        <v>9.6897310797182404E-2</v>
      </c>
      <c r="K220" s="17">
        <v>8.5328108058500093E-2</v>
      </c>
      <c r="L220" s="17">
        <v>8.3373027871305697E-2</v>
      </c>
      <c r="M220" s="17"/>
      <c r="N220" s="17">
        <v>4.3363318485759098E-2</v>
      </c>
      <c r="O220" s="17">
        <v>7.3328954335042801E-2</v>
      </c>
      <c r="P220" s="17">
        <v>8.4807244126107101E-2</v>
      </c>
      <c r="Q220" s="17">
        <v>0.123191158937725</v>
      </c>
      <c r="R220" s="17"/>
      <c r="S220" s="17">
        <v>6.0278563723797501E-2</v>
      </c>
      <c r="T220" s="17">
        <v>7.4348210019499594E-2</v>
      </c>
      <c r="U220" s="17">
        <v>0.100864338878763</v>
      </c>
      <c r="V220" s="17">
        <v>5.9624764519020698E-2</v>
      </c>
      <c r="W220" s="17">
        <v>6.9560215597122402E-2</v>
      </c>
      <c r="X220" s="17">
        <v>9.91096603045237E-2</v>
      </c>
      <c r="Y220" s="17">
        <v>0.105177897898312</v>
      </c>
      <c r="Z220" s="17">
        <v>0.107974756206558</v>
      </c>
      <c r="AA220" s="17">
        <v>6.9921086348650505E-2</v>
      </c>
      <c r="AB220" s="17">
        <v>8.3390099387274805E-2</v>
      </c>
      <c r="AC220" s="17">
        <v>7.9719034697165306E-2</v>
      </c>
      <c r="AD220" s="17">
        <v>9.3714175101875699E-2</v>
      </c>
      <c r="AE220" s="17"/>
      <c r="AF220" s="17">
        <v>7.7305597578683605E-2</v>
      </c>
      <c r="AG220" s="17">
        <v>6.2864547352068798E-2</v>
      </c>
      <c r="AH220" s="17">
        <v>0.10720512826487601</v>
      </c>
      <c r="AI220" s="17"/>
      <c r="AJ220" s="17">
        <v>6.7982421260807904E-2</v>
      </c>
      <c r="AK220" s="17">
        <v>7.9077438729994107E-2</v>
      </c>
      <c r="AL220" s="17">
        <v>4.1442043367240999E-2</v>
      </c>
      <c r="AM220" s="17">
        <v>6.8608888776895402E-2</v>
      </c>
      <c r="AN220" s="17">
        <v>0.123560655774919</v>
      </c>
      <c r="AO220" s="17"/>
      <c r="AP220" s="17">
        <v>5.5230159641847097E-2</v>
      </c>
      <c r="AQ220" s="17">
        <v>5.83505832306975E-2</v>
      </c>
      <c r="AR220" s="17">
        <v>5.8148522271034501E-2</v>
      </c>
    </row>
    <row r="221" spans="2:44" x14ac:dyDescent="0.5">
      <c r="B221" t="s">
        <v>187</v>
      </c>
      <c r="C221" s="17">
        <v>1.9268171722286401E-2</v>
      </c>
      <c r="D221" s="17">
        <v>2.4164140559773901E-2</v>
      </c>
      <c r="E221" s="17">
        <v>1.45590681847673E-2</v>
      </c>
      <c r="F221" s="17"/>
      <c r="G221" s="17">
        <v>3.1359476196599402E-3</v>
      </c>
      <c r="H221" s="17">
        <v>1.3965870562542599E-2</v>
      </c>
      <c r="I221" s="17">
        <v>2.1971360723331598E-2</v>
      </c>
      <c r="J221" s="17">
        <v>2.43129347348209E-2</v>
      </c>
      <c r="K221" s="17">
        <v>1.3228687939621901E-2</v>
      </c>
      <c r="L221" s="17">
        <v>3.2067231815428601E-2</v>
      </c>
      <c r="M221" s="17"/>
      <c r="N221" s="17">
        <v>1.15564016715926E-2</v>
      </c>
      <c r="O221" s="17">
        <v>1.6144323984934501E-2</v>
      </c>
      <c r="P221" s="17">
        <v>3.0273349609646501E-2</v>
      </c>
      <c r="Q221" s="17">
        <v>2.1351385918718099E-2</v>
      </c>
      <c r="R221" s="17"/>
      <c r="S221" s="17">
        <v>1.3367121838724599E-2</v>
      </c>
      <c r="T221" s="17">
        <v>2.5437848481705199E-2</v>
      </c>
      <c r="U221" s="17">
        <v>0</v>
      </c>
      <c r="V221" s="17">
        <v>3.5019141309327699E-2</v>
      </c>
      <c r="W221" s="17">
        <v>6.7424061321189697E-3</v>
      </c>
      <c r="X221" s="17">
        <v>1.02294693975812E-2</v>
      </c>
      <c r="Y221" s="17">
        <v>1.1571536800694501E-2</v>
      </c>
      <c r="Z221" s="17">
        <v>3.7526737178489603E-2</v>
      </c>
      <c r="AA221" s="17">
        <v>1.88145148194638E-2</v>
      </c>
      <c r="AB221" s="17">
        <v>1.6657988288989199E-2</v>
      </c>
      <c r="AC221" s="17">
        <v>2.5115184564172399E-2</v>
      </c>
      <c r="AD221" s="17">
        <v>7.7096258142017995E-2</v>
      </c>
      <c r="AE221" s="17"/>
      <c r="AF221" s="17">
        <v>2.1249999104452501E-2</v>
      </c>
      <c r="AG221" s="17">
        <v>1.6718348752697801E-2</v>
      </c>
      <c r="AH221" s="17">
        <v>3.3299830377167002E-2</v>
      </c>
      <c r="AI221" s="17"/>
      <c r="AJ221" s="17">
        <v>1.2457206807036899E-2</v>
      </c>
      <c r="AK221" s="17">
        <v>7.1888212953813597E-3</v>
      </c>
      <c r="AL221" s="17">
        <v>1.86609305404867E-2</v>
      </c>
      <c r="AM221" s="17">
        <v>5.3657560967312501E-2</v>
      </c>
      <c r="AN221" s="17">
        <v>4.3367008845781603E-2</v>
      </c>
      <c r="AO221" s="17"/>
      <c r="AP221" s="17">
        <v>4.7607438492447704E-3</v>
      </c>
      <c r="AQ221" s="17">
        <v>1.0639425399846201E-2</v>
      </c>
      <c r="AR221" s="17">
        <v>2.1263507454329599E-2</v>
      </c>
    </row>
    <row r="222" spans="2:44" x14ac:dyDescent="0.5">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row>
    <row r="223" spans="2:44" x14ac:dyDescent="0.5">
      <c r="B223" s="6" t="s">
        <v>193</v>
      </c>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row>
    <row r="224" spans="2:44" x14ac:dyDescent="0.5">
      <c r="B224" s="24" t="s">
        <v>194</v>
      </c>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row>
    <row r="225" spans="2:44" x14ac:dyDescent="0.5">
      <c r="B225" t="s">
        <v>189</v>
      </c>
      <c r="C225" s="17">
        <v>0.17496922823330399</v>
      </c>
      <c r="D225" s="17">
        <v>0.19520558857476999</v>
      </c>
      <c r="E225" s="17">
        <v>0.15430728098579</v>
      </c>
      <c r="F225" s="17"/>
      <c r="G225" s="17">
        <v>0.18381419074307501</v>
      </c>
      <c r="H225" s="17">
        <v>0.229950858492805</v>
      </c>
      <c r="I225" s="17">
        <v>0.17432023855171599</v>
      </c>
      <c r="J225" s="17">
        <v>0.144002112867678</v>
      </c>
      <c r="K225" s="17">
        <v>0.13797278623321199</v>
      </c>
      <c r="L225" s="17">
        <v>0.180534522605894</v>
      </c>
      <c r="M225" s="17"/>
      <c r="N225" s="17">
        <v>0.22310399565880401</v>
      </c>
      <c r="O225" s="17">
        <v>0.17521362220074599</v>
      </c>
      <c r="P225" s="17">
        <v>0.14048280295665699</v>
      </c>
      <c r="Q225" s="17">
        <v>0.15759020577022401</v>
      </c>
      <c r="R225" s="17"/>
      <c r="S225" s="17">
        <v>0.22366296667427299</v>
      </c>
      <c r="T225" s="17">
        <v>0.14255121931388801</v>
      </c>
      <c r="U225" s="17">
        <v>0.173243384273221</v>
      </c>
      <c r="V225" s="17">
        <v>0.139578773609488</v>
      </c>
      <c r="W225" s="17">
        <v>0.24154945095467201</v>
      </c>
      <c r="X225" s="17">
        <v>0.19734466559059699</v>
      </c>
      <c r="Y225" s="17">
        <v>0.18635709013802401</v>
      </c>
      <c r="Z225" s="17">
        <v>0.20120473598698299</v>
      </c>
      <c r="AA225" s="17">
        <v>0.151554537498995</v>
      </c>
      <c r="AB225" s="17">
        <v>0.18194396195524901</v>
      </c>
      <c r="AC225" s="17">
        <v>0.16011040447284899</v>
      </c>
      <c r="AD225" s="17">
        <v>0</v>
      </c>
      <c r="AE225" s="17"/>
      <c r="AF225" s="17">
        <v>0.134775830197677</v>
      </c>
      <c r="AG225" s="17">
        <v>0.19691131560369399</v>
      </c>
      <c r="AH225" s="17">
        <v>0.21719168627525401</v>
      </c>
      <c r="AI225" s="17"/>
      <c r="AJ225" s="17">
        <v>0.15374097960167299</v>
      </c>
      <c r="AK225" s="17">
        <v>0.208138467797534</v>
      </c>
      <c r="AL225" s="17">
        <v>0.19861621150211001</v>
      </c>
      <c r="AM225" s="17">
        <v>0.22128251071691199</v>
      </c>
      <c r="AN225" s="17">
        <v>0.187780373665488</v>
      </c>
      <c r="AO225" s="17"/>
      <c r="AP225" s="17">
        <v>0.180739246376141</v>
      </c>
      <c r="AQ225" s="17">
        <v>0.19670194375279601</v>
      </c>
      <c r="AR225" s="17">
        <v>0.18668374698430701</v>
      </c>
    </row>
    <row r="226" spans="2:44" x14ac:dyDescent="0.5">
      <c r="B226" t="s">
        <v>190</v>
      </c>
      <c r="C226" s="17">
        <v>0.48900681873366603</v>
      </c>
      <c r="D226" s="17">
        <v>0.49698813180605</v>
      </c>
      <c r="E226" s="17">
        <v>0.48125723938181397</v>
      </c>
      <c r="F226" s="17"/>
      <c r="G226" s="17">
        <v>0.46780160227774698</v>
      </c>
      <c r="H226" s="17">
        <v>0.458551833609671</v>
      </c>
      <c r="I226" s="17">
        <v>0.545706246080369</v>
      </c>
      <c r="J226" s="17">
        <v>0.476489655070572</v>
      </c>
      <c r="K226" s="17">
        <v>0.50453476391944996</v>
      </c>
      <c r="L226" s="17">
        <v>0.47803554992498298</v>
      </c>
      <c r="M226" s="17"/>
      <c r="N226" s="17">
        <v>0.47678048017000202</v>
      </c>
      <c r="O226" s="17">
        <v>0.48819300622398498</v>
      </c>
      <c r="P226" s="17">
        <v>0.50289592411715001</v>
      </c>
      <c r="Q226" s="17">
        <v>0.488816592326695</v>
      </c>
      <c r="R226" s="17"/>
      <c r="S226" s="17">
        <v>0.43150297559238698</v>
      </c>
      <c r="T226" s="17">
        <v>0.49346893152315302</v>
      </c>
      <c r="U226" s="17">
        <v>0.526284518802135</v>
      </c>
      <c r="V226" s="17">
        <v>0.52565133428777699</v>
      </c>
      <c r="W226" s="17">
        <v>0.45855748765267101</v>
      </c>
      <c r="X226" s="17">
        <v>0.47310464955887599</v>
      </c>
      <c r="Y226" s="17">
        <v>0.45168508745607899</v>
      </c>
      <c r="Z226" s="17">
        <v>0.54719911093699902</v>
      </c>
      <c r="AA226" s="17">
        <v>0.527657353904048</v>
      </c>
      <c r="AB226" s="17">
        <v>0.50101569034847204</v>
      </c>
      <c r="AC226" s="17">
        <v>0.353270670578543</v>
      </c>
      <c r="AD226" s="17">
        <v>0.69103613267807096</v>
      </c>
      <c r="AE226" s="17"/>
      <c r="AF226" s="17">
        <v>0.49527973679668302</v>
      </c>
      <c r="AG226" s="17">
        <v>0.50839681453664198</v>
      </c>
      <c r="AH226" s="17">
        <v>0.43773374910769602</v>
      </c>
      <c r="AI226" s="17"/>
      <c r="AJ226" s="17">
        <v>0.51069131366235998</v>
      </c>
      <c r="AK226" s="17">
        <v>0.50371912169097499</v>
      </c>
      <c r="AL226" s="17">
        <v>0.471784052199679</v>
      </c>
      <c r="AM226" s="17">
        <v>0.46326470202292802</v>
      </c>
      <c r="AN226" s="17">
        <v>0.429069446258728</v>
      </c>
      <c r="AO226" s="17"/>
      <c r="AP226" s="17">
        <v>0.55202482423160004</v>
      </c>
      <c r="AQ226" s="17">
        <v>0.51664743982386796</v>
      </c>
      <c r="AR226" s="17">
        <v>0.45201006151450401</v>
      </c>
    </row>
    <row r="227" spans="2:44" x14ac:dyDescent="0.5">
      <c r="B227" t="s">
        <v>191</v>
      </c>
      <c r="C227" s="17">
        <v>0.15962876291880099</v>
      </c>
      <c r="D227" s="17">
        <v>0.14692218117890099</v>
      </c>
      <c r="E227" s="17">
        <v>0.17144717899644801</v>
      </c>
      <c r="F227" s="17"/>
      <c r="G227" s="17">
        <v>0.189152492688132</v>
      </c>
      <c r="H227" s="17">
        <v>0.14207168908829099</v>
      </c>
      <c r="I227" s="17">
        <v>0.12866006060221499</v>
      </c>
      <c r="J227" s="17">
        <v>0.189000446594874</v>
      </c>
      <c r="K227" s="17">
        <v>0.182502477943114</v>
      </c>
      <c r="L227" s="17">
        <v>0.13910805737081</v>
      </c>
      <c r="M227" s="17"/>
      <c r="N227" s="17">
        <v>0.16204870644703301</v>
      </c>
      <c r="O227" s="17">
        <v>0.15262349266224101</v>
      </c>
      <c r="P227" s="17">
        <v>0.169420269333039</v>
      </c>
      <c r="Q227" s="17">
        <v>0.156353168669043</v>
      </c>
      <c r="R227" s="17"/>
      <c r="S227" s="17">
        <v>0.16542274884767599</v>
      </c>
      <c r="T227" s="17">
        <v>0.201842296473382</v>
      </c>
      <c r="U227" s="17">
        <v>0.118876686317593</v>
      </c>
      <c r="V227" s="17">
        <v>0.160206608346837</v>
      </c>
      <c r="W227" s="17">
        <v>0.127395191614813</v>
      </c>
      <c r="X227" s="17">
        <v>0.14311049490407299</v>
      </c>
      <c r="Y227" s="17">
        <v>0.188416765009877</v>
      </c>
      <c r="Z227" s="17">
        <v>7.1258279309259001E-2</v>
      </c>
      <c r="AA227" s="17">
        <v>0.13315266862591099</v>
      </c>
      <c r="AB227" s="17">
        <v>0.187524108499356</v>
      </c>
      <c r="AC227" s="17">
        <v>0.27687661185985102</v>
      </c>
      <c r="AD227" s="17">
        <v>3.9260804547699799E-2</v>
      </c>
      <c r="AE227" s="17"/>
      <c r="AF227" s="17">
        <v>0.18183538340278901</v>
      </c>
      <c r="AG227" s="17">
        <v>0.162828819186806</v>
      </c>
      <c r="AH227" s="17">
        <v>0.11709820072237</v>
      </c>
      <c r="AI227" s="17"/>
      <c r="AJ227" s="17">
        <v>0.17475793182084701</v>
      </c>
      <c r="AK227" s="17">
        <v>0.14059086312990701</v>
      </c>
      <c r="AL227" s="17">
        <v>0.196297880268574</v>
      </c>
      <c r="AM227" s="17">
        <v>9.8455453563111597E-2</v>
      </c>
      <c r="AN227" s="17">
        <v>0.124250264716163</v>
      </c>
      <c r="AO227" s="17"/>
      <c r="AP227" s="17">
        <v>0.13702926963530401</v>
      </c>
      <c r="AQ227" s="17">
        <v>0.149185256870455</v>
      </c>
      <c r="AR227" s="17">
        <v>0.16632195930568799</v>
      </c>
    </row>
    <row r="228" spans="2:44" x14ac:dyDescent="0.5">
      <c r="B228" t="s">
        <v>192</v>
      </c>
      <c r="C228" s="17">
        <v>6.1591303514577499E-2</v>
      </c>
      <c r="D228" s="17">
        <v>7.1913818916472805E-2</v>
      </c>
      <c r="E228" s="17">
        <v>5.1956643256607399E-2</v>
      </c>
      <c r="F228" s="17"/>
      <c r="G228" s="17">
        <v>3.30890834863291E-2</v>
      </c>
      <c r="H228" s="17">
        <v>6.8309828745976894E-2</v>
      </c>
      <c r="I228" s="17">
        <v>5.76969173673786E-2</v>
      </c>
      <c r="J228" s="17">
        <v>4.7963434346818101E-2</v>
      </c>
      <c r="K228" s="17">
        <v>7.2989451912101003E-2</v>
      </c>
      <c r="L228" s="17">
        <v>8.2138368127464806E-2</v>
      </c>
      <c r="M228" s="17"/>
      <c r="N228" s="17">
        <v>5.42879511498797E-2</v>
      </c>
      <c r="O228" s="17">
        <v>6.6430154597323807E-2</v>
      </c>
      <c r="P228" s="17">
        <v>7.7275597702034002E-2</v>
      </c>
      <c r="Q228" s="17">
        <v>4.9589308931234602E-2</v>
      </c>
      <c r="R228" s="17"/>
      <c r="S228" s="17">
        <v>6.6435630161984199E-2</v>
      </c>
      <c r="T228" s="17">
        <v>6.08518799419525E-2</v>
      </c>
      <c r="U228" s="17">
        <v>1.0570717221175301E-2</v>
      </c>
      <c r="V228" s="17">
        <v>7.9091124372844004E-2</v>
      </c>
      <c r="W228" s="17">
        <v>4.4768080432437497E-2</v>
      </c>
      <c r="X228" s="17">
        <v>7.6072733873857698E-2</v>
      </c>
      <c r="Y228" s="17">
        <v>6.6284711348078396E-2</v>
      </c>
      <c r="Z228" s="17">
        <v>4.6004151199075902E-2</v>
      </c>
      <c r="AA228" s="17">
        <v>8.6419857999451399E-2</v>
      </c>
      <c r="AB228" s="17">
        <v>2.6346567258065098E-2</v>
      </c>
      <c r="AC228" s="17">
        <v>0.109547841770221</v>
      </c>
      <c r="AD228" s="17">
        <v>8.5645748656312901E-2</v>
      </c>
      <c r="AE228" s="17"/>
      <c r="AF228" s="17">
        <v>7.1540053134079698E-2</v>
      </c>
      <c r="AG228" s="17">
        <v>5.8711549191034003E-2</v>
      </c>
      <c r="AH228" s="17">
        <v>5.3239651110853402E-2</v>
      </c>
      <c r="AI228" s="17"/>
      <c r="AJ228" s="17">
        <v>7.4105531283330098E-2</v>
      </c>
      <c r="AK228" s="17">
        <v>4.6873197606092203E-2</v>
      </c>
      <c r="AL228" s="17">
        <v>5.6310833291201901E-2</v>
      </c>
      <c r="AM228" s="17">
        <v>4.0093633993699501E-2</v>
      </c>
      <c r="AN228" s="17">
        <v>6.8525994416765601E-2</v>
      </c>
      <c r="AO228" s="17"/>
      <c r="AP228" s="17">
        <v>7.9414413372909706E-2</v>
      </c>
      <c r="AQ228" s="17">
        <v>4.5817473240796498E-2</v>
      </c>
      <c r="AR228" s="17">
        <v>8.7268950113942895E-2</v>
      </c>
    </row>
    <row r="229" spans="2:44" x14ac:dyDescent="0.5">
      <c r="B229" t="s">
        <v>87</v>
      </c>
      <c r="C229" s="17">
        <v>0.114803886599653</v>
      </c>
      <c r="D229" s="17">
        <v>8.89702795238064E-2</v>
      </c>
      <c r="E229" s="17">
        <v>0.14103165737934101</v>
      </c>
      <c r="F229" s="17"/>
      <c r="G229" s="17">
        <v>0.12614263080471799</v>
      </c>
      <c r="H229" s="17">
        <v>0.10111579006325599</v>
      </c>
      <c r="I229" s="17">
        <v>9.3616537398321001E-2</v>
      </c>
      <c r="J229" s="17">
        <v>0.14254435112005701</v>
      </c>
      <c r="K229" s="17">
        <v>0.10200051999212401</v>
      </c>
      <c r="L229" s="17">
        <v>0.120183501970849</v>
      </c>
      <c r="M229" s="17"/>
      <c r="N229" s="17">
        <v>8.3778866574281699E-2</v>
      </c>
      <c r="O229" s="17">
        <v>0.117539724315705</v>
      </c>
      <c r="P229" s="17">
        <v>0.10992540589112</v>
      </c>
      <c r="Q229" s="17">
        <v>0.14765072430280299</v>
      </c>
      <c r="R229" s="17"/>
      <c r="S229" s="17">
        <v>0.11297567872368</v>
      </c>
      <c r="T229" s="17">
        <v>0.101285672747624</v>
      </c>
      <c r="U229" s="17">
        <v>0.171024693385875</v>
      </c>
      <c r="V229" s="17">
        <v>9.5472159383054006E-2</v>
      </c>
      <c r="W229" s="17">
        <v>0.12772978934540599</v>
      </c>
      <c r="X229" s="17">
        <v>0.110367456072596</v>
      </c>
      <c r="Y229" s="17">
        <v>0.107256346047941</v>
      </c>
      <c r="Z229" s="17">
        <v>0.134333722567683</v>
      </c>
      <c r="AA229" s="17">
        <v>0.101215581971594</v>
      </c>
      <c r="AB229" s="17">
        <v>0.103169671938858</v>
      </c>
      <c r="AC229" s="17">
        <v>0.100194471318536</v>
      </c>
      <c r="AD229" s="17">
        <v>0.18405731411791601</v>
      </c>
      <c r="AE229" s="17"/>
      <c r="AF229" s="17">
        <v>0.116568996468773</v>
      </c>
      <c r="AG229" s="17">
        <v>7.3151501481823797E-2</v>
      </c>
      <c r="AH229" s="17">
        <v>0.17473671278382599</v>
      </c>
      <c r="AI229" s="17"/>
      <c r="AJ229" s="17">
        <v>8.6704243631789996E-2</v>
      </c>
      <c r="AK229" s="17">
        <v>0.100678349775492</v>
      </c>
      <c r="AL229" s="17">
        <v>7.69910227384345E-2</v>
      </c>
      <c r="AM229" s="17">
        <v>0.17690369970334999</v>
      </c>
      <c r="AN229" s="17">
        <v>0.19037392094285399</v>
      </c>
      <c r="AO229" s="17"/>
      <c r="AP229" s="17">
        <v>5.0792246384045399E-2</v>
      </c>
      <c r="AQ229" s="17">
        <v>9.1647886312084995E-2</v>
      </c>
      <c r="AR229" s="17">
        <v>0.10771528208155801</v>
      </c>
    </row>
    <row r="230" spans="2:44" x14ac:dyDescent="0.5">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c r="AM230" s="17"/>
      <c r="AN230" s="17"/>
      <c r="AO230" s="17"/>
      <c r="AP230" s="17"/>
      <c r="AQ230" s="17"/>
      <c r="AR230" s="17"/>
    </row>
    <row r="231" spans="2:44" x14ac:dyDescent="0.5">
      <c r="B231" s="6" t="s">
        <v>195</v>
      </c>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17"/>
      <c r="AK231" s="17"/>
      <c r="AL231" s="17"/>
      <c r="AM231" s="17"/>
      <c r="AN231" s="17"/>
      <c r="AO231" s="17"/>
      <c r="AP231" s="17"/>
      <c r="AQ231" s="17"/>
      <c r="AR231" s="17"/>
    </row>
    <row r="232" spans="2:44" x14ac:dyDescent="0.5">
      <c r="B232" s="24" t="s">
        <v>194</v>
      </c>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17"/>
      <c r="AK232" s="17"/>
      <c r="AL232" s="17"/>
      <c r="AM232" s="17"/>
      <c r="AN232" s="17"/>
      <c r="AO232" s="17"/>
      <c r="AP232" s="17"/>
      <c r="AQ232" s="17"/>
      <c r="AR232" s="17"/>
    </row>
    <row r="233" spans="2:44" x14ac:dyDescent="0.5">
      <c r="B233" t="s">
        <v>189</v>
      </c>
      <c r="C233" s="17">
        <v>0.21850034038207</v>
      </c>
      <c r="D233" s="17">
        <v>0.244241463910809</v>
      </c>
      <c r="E233" s="17">
        <v>0.19333446691804701</v>
      </c>
      <c r="F233" s="17"/>
      <c r="G233" s="17">
        <v>0.24513067982911199</v>
      </c>
      <c r="H233" s="17">
        <v>0.21229975564575501</v>
      </c>
      <c r="I233" s="17">
        <v>0.225438517712063</v>
      </c>
      <c r="J233" s="17">
        <v>0.22274843546662201</v>
      </c>
      <c r="K233" s="17">
        <v>0.20299977459767499</v>
      </c>
      <c r="L233" s="17">
        <v>0.20750084588742601</v>
      </c>
      <c r="M233" s="17"/>
      <c r="N233" s="17">
        <v>0.25420718961407002</v>
      </c>
      <c r="O233" s="17">
        <v>0.27087122245694301</v>
      </c>
      <c r="P233" s="17">
        <v>0.13164052315743099</v>
      </c>
      <c r="Q233" s="17">
        <v>0.18961094774024201</v>
      </c>
      <c r="R233" s="17"/>
      <c r="S233" s="17">
        <v>0.32535224919519601</v>
      </c>
      <c r="T233" s="17">
        <v>0.159230440517167</v>
      </c>
      <c r="U233" s="17">
        <v>0.14704405646598701</v>
      </c>
      <c r="V233" s="17">
        <v>0.153225143031821</v>
      </c>
      <c r="W233" s="17">
        <v>0.21236235275440399</v>
      </c>
      <c r="X233" s="17">
        <v>0.22260194210218701</v>
      </c>
      <c r="Y233" s="17">
        <v>0.20548418390647</v>
      </c>
      <c r="Z233" s="17">
        <v>0.12632682759083599</v>
      </c>
      <c r="AA233" s="17">
        <v>0.23325413366372699</v>
      </c>
      <c r="AB233" s="17">
        <v>0.20833894055403401</v>
      </c>
      <c r="AC233" s="17">
        <v>0.35776188865648501</v>
      </c>
      <c r="AD233" s="17">
        <v>0.19962171167755299</v>
      </c>
      <c r="AE233" s="17"/>
      <c r="AF233" s="17">
        <v>0.200335848888476</v>
      </c>
      <c r="AG233" s="17">
        <v>0.23354469904401201</v>
      </c>
      <c r="AH233" s="17">
        <v>0.23703527728607501</v>
      </c>
      <c r="AI233" s="17"/>
      <c r="AJ233" s="17">
        <v>0.22363591014147799</v>
      </c>
      <c r="AK233" s="17">
        <v>0.21353690126816499</v>
      </c>
      <c r="AL233" s="17">
        <v>0.20455668780193401</v>
      </c>
      <c r="AM233" s="17">
        <v>0.18774131006356701</v>
      </c>
      <c r="AN233" s="17">
        <v>0.21718951564435199</v>
      </c>
      <c r="AO233" s="17"/>
      <c r="AP233" s="17">
        <v>0.22770327640493199</v>
      </c>
      <c r="AQ233" s="17">
        <v>0.25052136593873398</v>
      </c>
      <c r="AR233" s="17">
        <v>0.18237570539833201</v>
      </c>
    </row>
    <row r="234" spans="2:44" x14ac:dyDescent="0.5">
      <c r="B234" t="s">
        <v>190</v>
      </c>
      <c r="C234" s="17">
        <v>0.525457230682702</v>
      </c>
      <c r="D234" s="17">
        <v>0.53193160259108296</v>
      </c>
      <c r="E234" s="17">
        <v>0.51912754487767399</v>
      </c>
      <c r="F234" s="17"/>
      <c r="G234" s="17">
        <v>0.47443029174253099</v>
      </c>
      <c r="H234" s="17">
        <v>0.59532703917293694</v>
      </c>
      <c r="I234" s="17">
        <v>0.47674143593996898</v>
      </c>
      <c r="J234" s="17">
        <v>0.51430231501038803</v>
      </c>
      <c r="K234" s="17">
        <v>0.52267202094232201</v>
      </c>
      <c r="L234" s="17">
        <v>0.54742280635625795</v>
      </c>
      <c r="M234" s="17"/>
      <c r="N234" s="17">
        <v>0.56219382236635995</v>
      </c>
      <c r="O234" s="17">
        <v>0.508166227337572</v>
      </c>
      <c r="P234" s="17">
        <v>0.53534629668546296</v>
      </c>
      <c r="Q234" s="17">
        <v>0.49455381818350602</v>
      </c>
      <c r="R234" s="17"/>
      <c r="S234" s="17">
        <v>0.44903564217553199</v>
      </c>
      <c r="T234" s="17">
        <v>0.56639940076553597</v>
      </c>
      <c r="U234" s="17">
        <v>0.65818215197788599</v>
      </c>
      <c r="V234" s="17">
        <v>0.548625168244672</v>
      </c>
      <c r="W234" s="17">
        <v>0.62890852594309399</v>
      </c>
      <c r="X234" s="17">
        <v>0.51261847162034402</v>
      </c>
      <c r="Y234" s="17">
        <v>0.487841635598732</v>
      </c>
      <c r="Z234" s="17">
        <v>0.59937151853080795</v>
      </c>
      <c r="AA234" s="17">
        <v>0.52629799011073997</v>
      </c>
      <c r="AB234" s="17">
        <v>0.47454074124769702</v>
      </c>
      <c r="AC234" s="17">
        <v>0.40976703080402199</v>
      </c>
      <c r="AD234" s="17">
        <v>0.468298987699656</v>
      </c>
      <c r="AE234" s="17"/>
      <c r="AF234" s="17">
        <v>0.54348679737667505</v>
      </c>
      <c r="AG234" s="17">
        <v>0.54320404981205095</v>
      </c>
      <c r="AH234" s="17">
        <v>0.461303034120227</v>
      </c>
      <c r="AI234" s="17"/>
      <c r="AJ234" s="17">
        <v>0.55511914809040397</v>
      </c>
      <c r="AK234" s="17">
        <v>0.54397038865882996</v>
      </c>
      <c r="AL234" s="17">
        <v>0.65776469988404196</v>
      </c>
      <c r="AM234" s="17">
        <v>0.34749956085664502</v>
      </c>
      <c r="AN234" s="17">
        <v>0.43208598739277398</v>
      </c>
      <c r="AO234" s="17"/>
      <c r="AP234" s="17">
        <v>0.56181345784713799</v>
      </c>
      <c r="AQ234" s="17">
        <v>0.54885116363244602</v>
      </c>
      <c r="AR234" s="17">
        <v>0.64685236592304596</v>
      </c>
    </row>
    <row r="235" spans="2:44" x14ac:dyDescent="0.5">
      <c r="B235" t="s">
        <v>191</v>
      </c>
      <c r="C235" s="17">
        <v>0.124871802793765</v>
      </c>
      <c r="D235" s="17">
        <v>0.12790137639129001</v>
      </c>
      <c r="E235" s="17">
        <v>0.12190993262830301</v>
      </c>
      <c r="F235" s="17"/>
      <c r="G235" s="17">
        <v>0.13977149121072899</v>
      </c>
      <c r="H235" s="17">
        <v>0.105451744007604</v>
      </c>
      <c r="I235" s="17">
        <v>0.16571035103609899</v>
      </c>
      <c r="J235" s="17">
        <v>0.12126501501819401</v>
      </c>
      <c r="K235" s="17">
        <v>0.11421114909835001</v>
      </c>
      <c r="L235" s="17">
        <v>0.10947316167723201</v>
      </c>
      <c r="M235" s="17"/>
      <c r="N235" s="17">
        <v>0.110658472203655</v>
      </c>
      <c r="O235" s="17">
        <v>0.121302589636578</v>
      </c>
      <c r="P235" s="17">
        <v>0.16695997148229699</v>
      </c>
      <c r="Q235" s="17">
        <v>0.112712894753487</v>
      </c>
      <c r="R235" s="17"/>
      <c r="S235" s="17">
        <v>0.14696151598218599</v>
      </c>
      <c r="T235" s="17">
        <v>0.16132314690959701</v>
      </c>
      <c r="U235" s="17">
        <v>0.111229220251823</v>
      </c>
      <c r="V235" s="17">
        <v>0.127573111182123</v>
      </c>
      <c r="W235" s="17">
        <v>0.114580924491272</v>
      </c>
      <c r="X235" s="17">
        <v>0.133201760129359</v>
      </c>
      <c r="Y235" s="17">
        <v>8.9750625835197495E-2</v>
      </c>
      <c r="Z235" s="17">
        <v>0.17464110552057599</v>
      </c>
      <c r="AA235" s="17">
        <v>0.113387448231691</v>
      </c>
      <c r="AB235" s="17">
        <v>8.0200861290120398E-2</v>
      </c>
      <c r="AC235" s="17">
        <v>6.3145624903768696E-2</v>
      </c>
      <c r="AD235" s="17">
        <v>0.19307000284756201</v>
      </c>
      <c r="AE235" s="17"/>
      <c r="AF235" s="17">
        <v>0.125445116336108</v>
      </c>
      <c r="AG235" s="17">
        <v>0.13978761232663001</v>
      </c>
      <c r="AH235" s="17">
        <v>8.3778887072349303E-2</v>
      </c>
      <c r="AI235" s="17"/>
      <c r="AJ235" s="17">
        <v>0.12662460213340601</v>
      </c>
      <c r="AK235" s="17">
        <v>0.14950126753121401</v>
      </c>
      <c r="AL235" s="17">
        <v>3.6837872754669397E-2</v>
      </c>
      <c r="AM235" s="17">
        <v>0.122879243900565</v>
      </c>
      <c r="AN235" s="17">
        <v>0.121116538489246</v>
      </c>
      <c r="AO235" s="17"/>
      <c r="AP235" s="17">
        <v>0.119471679796985</v>
      </c>
      <c r="AQ235" s="17">
        <v>0.11253231970741399</v>
      </c>
      <c r="AR235" s="17">
        <v>6.18898151593682E-2</v>
      </c>
    </row>
    <row r="236" spans="2:44" x14ac:dyDescent="0.5">
      <c r="B236" t="s">
        <v>192</v>
      </c>
      <c r="C236" s="17">
        <v>2.2176645589847301E-2</v>
      </c>
      <c r="D236" s="17">
        <v>2.9725529095762201E-2</v>
      </c>
      <c r="E236" s="17">
        <v>1.4796460848011599E-2</v>
      </c>
      <c r="F236" s="17"/>
      <c r="G236" s="17">
        <v>6.3900068213693798E-3</v>
      </c>
      <c r="H236" s="17">
        <v>9.5979444221758695E-3</v>
      </c>
      <c r="I236" s="17">
        <v>2.87675430815299E-2</v>
      </c>
      <c r="J236" s="17">
        <v>1.2041221781246799E-2</v>
      </c>
      <c r="K236" s="17">
        <v>2.0803490992473701E-2</v>
      </c>
      <c r="L236" s="17">
        <v>4.8040674187409503E-2</v>
      </c>
      <c r="M236" s="17"/>
      <c r="N236" s="17">
        <v>1.2301261641876801E-2</v>
      </c>
      <c r="O236" s="17">
        <v>2.1243384167672699E-2</v>
      </c>
      <c r="P236" s="17">
        <v>3.1199388740459199E-2</v>
      </c>
      <c r="Q236" s="17">
        <v>2.7794143559143399E-2</v>
      </c>
      <c r="R236" s="17"/>
      <c r="S236" s="17">
        <v>1.3396801500807701E-2</v>
      </c>
      <c r="T236" s="17">
        <v>2.8451899868947601E-2</v>
      </c>
      <c r="U236" s="17">
        <v>0</v>
      </c>
      <c r="V236" s="17">
        <v>3.0143400601947899E-2</v>
      </c>
      <c r="W236" s="17">
        <v>0</v>
      </c>
      <c r="X236" s="17">
        <v>1.7837804366474801E-2</v>
      </c>
      <c r="Y236" s="17">
        <v>3.4073936673020201E-2</v>
      </c>
      <c r="Z236" s="17">
        <v>2.7442044847064001E-2</v>
      </c>
      <c r="AA236" s="17">
        <v>0</v>
      </c>
      <c r="AB236" s="17">
        <v>6.4521404032558002E-2</v>
      </c>
      <c r="AC236" s="17">
        <v>3.4071471531893903E-2</v>
      </c>
      <c r="AD236" s="17">
        <v>3.7748795759190802E-2</v>
      </c>
      <c r="AE236" s="17"/>
      <c r="AF236" s="17">
        <v>3.3794379764315097E-2</v>
      </c>
      <c r="AG236" s="17">
        <v>9.2799457570639701E-3</v>
      </c>
      <c r="AH236" s="17">
        <v>4.2813325334702799E-2</v>
      </c>
      <c r="AI236" s="17"/>
      <c r="AJ236" s="17">
        <v>2.7975883764581901E-2</v>
      </c>
      <c r="AK236" s="17">
        <v>3.6502411881613401E-3</v>
      </c>
      <c r="AL236" s="17">
        <v>1.1287870285806099E-2</v>
      </c>
      <c r="AM236" s="17">
        <v>0.118368892904175</v>
      </c>
      <c r="AN236" s="17">
        <v>5.4480966575855001E-2</v>
      </c>
      <c r="AO236" s="17"/>
      <c r="AP236" s="17">
        <v>2.29835142071333E-2</v>
      </c>
      <c r="AQ236" s="17">
        <v>2.6618675434763699E-3</v>
      </c>
      <c r="AR236" s="17">
        <v>3.29693223146304E-2</v>
      </c>
    </row>
    <row r="237" spans="2:44" x14ac:dyDescent="0.5">
      <c r="B237" t="s">
        <v>87</v>
      </c>
      <c r="C237" s="17">
        <v>0.10899398055161499</v>
      </c>
      <c r="D237" s="17">
        <v>6.6200028011056095E-2</v>
      </c>
      <c r="E237" s="17">
        <v>0.15083159472796401</v>
      </c>
      <c r="F237" s="17"/>
      <c r="G237" s="17">
        <v>0.134277530396258</v>
      </c>
      <c r="H237" s="17">
        <v>7.7323516751528806E-2</v>
      </c>
      <c r="I237" s="17">
        <v>0.10334215223033801</v>
      </c>
      <c r="J237" s="17">
        <v>0.129643012723549</v>
      </c>
      <c r="K237" s="17">
        <v>0.13931356436917899</v>
      </c>
      <c r="L237" s="17">
        <v>8.7562511891674896E-2</v>
      </c>
      <c r="M237" s="17"/>
      <c r="N237" s="17">
        <v>6.0639254174037802E-2</v>
      </c>
      <c r="O237" s="17">
        <v>7.8416576401233201E-2</v>
      </c>
      <c r="P237" s="17">
        <v>0.13485381993435</v>
      </c>
      <c r="Q237" s="17">
        <v>0.17532819576362199</v>
      </c>
      <c r="R237" s="17"/>
      <c r="S237" s="17">
        <v>6.5253791146278606E-2</v>
      </c>
      <c r="T237" s="17">
        <v>8.4595111938751702E-2</v>
      </c>
      <c r="U237" s="17">
        <v>8.3544571304303997E-2</v>
      </c>
      <c r="V237" s="17">
        <v>0.14043317693943599</v>
      </c>
      <c r="W237" s="17">
        <v>4.4148196811230903E-2</v>
      </c>
      <c r="X237" s="17">
        <v>0.113740021781635</v>
      </c>
      <c r="Y237" s="17">
        <v>0.18284961798658</v>
      </c>
      <c r="Z237" s="17">
        <v>7.2218503510715501E-2</v>
      </c>
      <c r="AA237" s="17">
        <v>0.12706042799384201</v>
      </c>
      <c r="AB237" s="17">
        <v>0.17239805287559101</v>
      </c>
      <c r="AC237" s="17">
        <v>0.13525398410382999</v>
      </c>
      <c r="AD237" s="17">
        <v>0.10126050201603801</v>
      </c>
      <c r="AE237" s="17"/>
      <c r="AF237" s="17">
        <v>9.6937857634425501E-2</v>
      </c>
      <c r="AG237" s="17">
        <v>7.4183693060244194E-2</v>
      </c>
      <c r="AH237" s="17">
        <v>0.17506947618664701</v>
      </c>
      <c r="AI237" s="17"/>
      <c r="AJ237" s="17">
        <v>6.6644455870130001E-2</v>
      </c>
      <c r="AK237" s="17">
        <v>8.9341201353629704E-2</v>
      </c>
      <c r="AL237" s="17">
        <v>8.9552869273548094E-2</v>
      </c>
      <c r="AM237" s="17">
        <v>0.223510992275048</v>
      </c>
      <c r="AN237" s="17">
        <v>0.175126991897773</v>
      </c>
      <c r="AO237" s="17"/>
      <c r="AP237" s="17">
        <v>6.80280717438113E-2</v>
      </c>
      <c r="AQ237" s="17">
        <v>8.5433283177930697E-2</v>
      </c>
      <c r="AR237" s="17">
        <v>7.5912791204623006E-2</v>
      </c>
    </row>
    <row r="238" spans="2:44" x14ac:dyDescent="0.5">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c r="AM238" s="17"/>
      <c r="AN238" s="17"/>
      <c r="AO238" s="17"/>
      <c r="AP238" s="17"/>
      <c r="AQ238" s="17"/>
      <c r="AR238" s="17"/>
    </row>
    <row r="239" spans="2:44" x14ac:dyDescent="0.5">
      <c r="B239" s="6" t="s">
        <v>196</v>
      </c>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17"/>
      <c r="AR239" s="17"/>
    </row>
    <row r="240" spans="2:44" x14ac:dyDescent="0.5">
      <c r="B240" s="24" t="s">
        <v>194</v>
      </c>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c r="AL240" s="17"/>
      <c r="AM240" s="17"/>
      <c r="AN240" s="17"/>
      <c r="AO240" s="17"/>
      <c r="AP240" s="17"/>
      <c r="AQ240" s="17"/>
      <c r="AR240" s="17"/>
    </row>
    <row r="241" spans="2:44" x14ac:dyDescent="0.5">
      <c r="B241" t="s">
        <v>189</v>
      </c>
      <c r="C241" s="17">
        <v>0.182228504140868</v>
      </c>
      <c r="D241" s="17">
        <v>0.19200653113753999</v>
      </c>
      <c r="E241" s="17">
        <v>0.17294275712952401</v>
      </c>
      <c r="F241" s="17"/>
      <c r="G241" s="17">
        <v>0.19740171152719099</v>
      </c>
      <c r="H241" s="17">
        <v>0.20227561399261301</v>
      </c>
      <c r="I241" s="17">
        <v>0.24297865138785599</v>
      </c>
      <c r="J241" s="17">
        <v>0.21007600542436</v>
      </c>
      <c r="K241" s="17">
        <v>0.111423317132838</v>
      </c>
      <c r="L241" s="17">
        <v>0.12934460278257401</v>
      </c>
      <c r="M241" s="17"/>
      <c r="N241" s="17">
        <v>0.217709459658885</v>
      </c>
      <c r="O241" s="17">
        <v>0.15415121892481801</v>
      </c>
      <c r="P241" s="17">
        <v>0.17211953480487099</v>
      </c>
      <c r="Q241" s="17">
        <v>0.17523426707237599</v>
      </c>
      <c r="R241" s="17"/>
      <c r="S241" s="17">
        <v>0.226327041554933</v>
      </c>
      <c r="T241" s="17">
        <v>0.13680470671244699</v>
      </c>
      <c r="U241" s="17">
        <v>0.14513606923281</v>
      </c>
      <c r="V241" s="17">
        <v>0.13421797600208499</v>
      </c>
      <c r="W241" s="17">
        <v>0.25180835591191503</v>
      </c>
      <c r="X241" s="17">
        <v>0.22261215888236999</v>
      </c>
      <c r="Y241" s="17">
        <v>0.22422659807492801</v>
      </c>
      <c r="Z241" s="17">
        <v>2.3991021667099599E-2</v>
      </c>
      <c r="AA241" s="17">
        <v>0.15231530537416901</v>
      </c>
      <c r="AB241" s="17">
        <v>0.156294715371881</v>
      </c>
      <c r="AC241" s="17">
        <v>0.29102196161965899</v>
      </c>
      <c r="AD241" s="17">
        <v>0.25028730022468199</v>
      </c>
      <c r="AE241" s="17"/>
      <c r="AF241" s="17">
        <v>0.17091733719202101</v>
      </c>
      <c r="AG241" s="17">
        <v>0.18171961116198301</v>
      </c>
      <c r="AH241" s="17">
        <v>0.22569333871198299</v>
      </c>
      <c r="AI241" s="17"/>
      <c r="AJ241" s="17">
        <v>0.141963759384651</v>
      </c>
      <c r="AK241" s="17">
        <v>0.22495881359389</v>
      </c>
      <c r="AL241" s="17">
        <v>0.26913562135877001</v>
      </c>
      <c r="AM241" s="17">
        <v>0.157410116566328</v>
      </c>
      <c r="AN241" s="17">
        <v>0.18609033927672</v>
      </c>
      <c r="AO241" s="17"/>
      <c r="AP241" s="17">
        <v>0.19211784741452601</v>
      </c>
      <c r="AQ241" s="17">
        <v>0.218494191662262</v>
      </c>
      <c r="AR241" s="17">
        <v>0.28684408163018199</v>
      </c>
    </row>
    <row r="242" spans="2:44" x14ac:dyDescent="0.5">
      <c r="B242" t="s">
        <v>190</v>
      </c>
      <c r="C242" s="17">
        <v>0.497369391573518</v>
      </c>
      <c r="D242" s="17">
        <v>0.49697199414765902</v>
      </c>
      <c r="E242" s="17">
        <v>0.49679494343075198</v>
      </c>
      <c r="F242" s="17"/>
      <c r="G242" s="17">
        <v>0.46741963252940399</v>
      </c>
      <c r="H242" s="17">
        <v>0.54859875700763605</v>
      </c>
      <c r="I242" s="17">
        <v>0.46113783187641499</v>
      </c>
      <c r="J242" s="17">
        <v>0.461082243705498</v>
      </c>
      <c r="K242" s="17">
        <v>0.52003612402672095</v>
      </c>
      <c r="L242" s="17">
        <v>0.52277474304189298</v>
      </c>
      <c r="M242" s="17"/>
      <c r="N242" s="17">
        <v>0.49867842458345402</v>
      </c>
      <c r="O242" s="17">
        <v>0.56156164755774896</v>
      </c>
      <c r="P242" s="17">
        <v>0.450286236136411</v>
      </c>
      <c r="Q242" s="17">
        <v>0.47585116601435901</v>
      </c>
      <c r="R242" s="17"/>
      <c r="S242" s="17">
        <v>0.44960569727753003</v>
      </c>
      <c r="T242" s="17">
        <v>0.54620091326961895</v>
      </c>
      <c r="U242" s="17">
        <v>0.55493527588771396</v>
      </c>
      <c r="V242" s="17">
        <v>0.50509354580519195</v>
      </c>
      <c r="W242" s="17">
        <v>0.39939015803470101</v>
      </c>
      <c r="X242" s="17">
        <v>0.56822131666483999</v>
      </c>
      <c r="Y242" s="17">
        <v>0.37280944412843903</v>
      </c>
      <c r="Z242" s="17">
        <v>0.61485986304995099</v>
      </c>
      <c r="AA242" s="17">
        <v>0.51939279819320905</v>
      </c>
      <c r="AB242" s="17">
        <v>0.51019050369653696</v>
      </c>
      <c r="AC242" s="17">
        <v>0.44465794393788</v>
      </c>
      <c r="AD242" s="17">
        <v>0.57304497493970896</v>
      </c>
      <c r="AE242" s="17"/>
      <c r="AF242" s="17">
        <v>0.489828292410383</v>
      </c>
      <c r="AG242" s="17">
        <v>0.54021093811417098</v>
      </c>
      <c r="AH242" s="17">
        <v>0.44220470309521298</v>
      </c>
      <c r="AI242" s="17"/>
      <c r="AJ242" s="17">
        <v>0.56551275583268601</v>
      </c>
      <c r="AK242" s="17">
        <v>0.47777902833734398</v>
      </c>
      <c r="AL242" s="17">
        <v>0.435931442828072</v>
      </c>
      <c r="AM242" s="17">
        <v>0.49508431775685702</v>
      </c>
      <c r="AN242" s="17">
        <v>0.40719940621672202</v>
      </c>
      <c r="AO242" s="17"/>
      <c r="AP242" s="17">
        <v>0.54288153366949998</v>
      </c>
      <c r="AQ242" s="17">
        <v>0.52037328793506399</v>
      </c>
      <c r="AR242" s="17">
        <v>0.43185175343166798</v>
      </c>
    </row>
    <row r="243" spans="2:44" x14ac:dyDescent="0.5">
      <c r="B243" t="s">
        <v>191</v>
      </c>
      <c r="C243" s="17">
        <v>0.1877345152281</v>
      </c>
      <c r="D243" s="17">
        <v>0.19104097600522299</v>
      </c>
      <c r="E243" s="17">
        <v>0.18483691454037501</v>
      </c>
      <c r="F243" s="17"/>
      <c r="G243" s="17">
        <v>0.164322887354344</v>
      </c>
      <c r="H243" s="17">
        <v>0.146019779051971</v>
      </c>
      <c r="I243" s="17">
        <v>0.17730354318115901</v>
      </c>
      <c r="J243" s="17">
        <v>0.19474157503311601</v>
      </c>
      <c r="K243" s="17">
        <v>0.251475342944606</v>
      </c>
      <c r="L243" s="17">
        <v>0.195710740803168</v>
      </c>
      <c r="M243" s="17"/>
      <c r="N243" s="17">
        <v>0.185039377732374</v>
      </c>
      <c r="O243" s="17">
        <v>0.190761053781144</v>
      </c>
      <c r="P243" s="17">
        <v>0.22879411186034901</v>
      </c>
      <c r="Q243" s="17">
        <v>0.153221506210487</v>
      </c>
      <c r="R243" s="17"/>
      <c r="S243" s="17">
        <v>0.214620124519323</v>
      </c>
      <c r="T243" s="17">
        <v>0.17566776034371301</v>
      </c>
      <c r="U243" s="17">
        <v>0.16302538187735899</v>
      </c>
      <c r="V243" s="17">
        <v>0.17666040631845201</v>
      </c>
      <c r="W243" s="17">
        <v>0.28099683815945697</v>
      </c>
      <c r="X243" s="17">
        <v>0.12557036143544101</v>
      </c>
      <c r="Y243" s="17">
        <v>0.19617114172425801</v>
      </c>
      <c r="Z243" s="17">
        <v>0.26808972228283001</v>
      </c>
      <c r="AA243" s="17">
        <v>0.192946136072188</v>
      </c>
      <c r="AB243" s="17">
        <v>0.18693686979580401</v>
      </c>
      <c r="AC243" s="17">
        <v>0.127829317416877</v>
      </c>
      <c r="AD243" s="17">
        <v>8.6371183937604304E-2</v>
      </c>
      <c r="AE243" s="17"/>
      <c r="AF243" s="17">
        <v>0.20267072339231401</v>
      </c>
      <c r="AG243" s="17">
        <v>0.20706055402606599</v>
      </c>
      <c r="AH243" s="17">
        <v>0.13106776907419301</v>
      </c>
      <c r="AI243" s="17"/>
      <c r="AJ243" s="17">
        <v>0.177211901402542</v>
      </c>
      <c r="AK243" s="17">
        <v>0.21154696520340899</v>
      </c>
      <c r="AL243" s="17">
        <v>0.20877144125774899</v>
      </c>
      <c r="AM243" s="17">
        <v>0.17671729195987401</v>
      </c>
      <c r="AN243" s="17">
        <v>0.179741063397161</v>
      </c>
      <c r="AO243" s="17"/>
      <c r="AP243" s="17">
        <v>0.18507048562202899</v>
      </c>
      <c r="AQ243" s="17">
        <v>0.18597802084623599</v>
      </c>
      <c r="AR243" s="17">
        <v>0.14537349031536501</v>
      </c>
    </row>
    <row r="244" spans="2:44" x14ac:dyDescent="0.5">
      <c r="B244" t="s">
        <v>192</v>
      </c>
      <c r="C244" s="17">
        <v>3.9216016554029003E-2</v>
      </c>
      <c r="D244" s="17">
        <v>5.5516222123276303E-2</v>
      </c>
      <c r="E244" s="17">
        <v>2.3227953895676001E-2</v>
      </c>
      <c r="F244" s="17"/>
      <c r="G244" s="17">
        <v>3.1725645838205398E-2</v>
      </c>
      <c r="H244" s="17">
        <v>1.7058566248899801E-2</v>
      </c>
      <c r="I244" s="17">
        <v>4.7597308992947999E-2</v>
      </c>
      <c r="J244" s="17">
        <v>3.6341126647296301E-2</v>
      </c>
      <c r="K244" s="17">
        <v>2.9498760850088498E-2</v>
      </c>
      <c r="L244" s="17">
        <v>6.16905740602341E-2</v>
      </c>
      <c r="M244" s="17"/>
      <c r="N244" s="17">
        <v>2.9919909804874599E-2</v>
      </c>
      <c r="O244" s="17">
        <v>2.4992496816148201E-2</v>
      </c>
      <c r="P244" s="17">
        <v>5.6239202032427597E-2</v>
      </c>
      <c r="Q244" s="17">
        <v>5.00976389980907E-2</v>
      </c>
      <c r="R244" s="17"/>
      <c r="S244" s="17">
        <v>4.0139242647062597E-2</v>
      </c>
      <c r="T244" s="17">
        <v>2.8669271760193502E-2</v>
      </c>
      <c r="U244" s="17">
        <v>1.3492630739361701E-2</v>
      </c>
      <c r="V244" s="17">
        <v>5.9976242682707903E-2</v>
      </c>
      <c r="W244" s="17">
        <v>1.3645506845145599E-2</v>
      </c>
      <c r="X244" s="17">
        <v>1.0145091956195401E-2</v>
      </c>
      <c r="Y244" s="17">
        <v>6.7791014413276895E-2</v>
      </c>
      <c r="Z244" s="17">
        <v>4.55314581974232E-2</v>
      </c>
      <c r="AA244" s="17">
        <v>3.8648146339932597E-2</v>
      </c>
      <c r="AB244" s="17">
        <v>4.16016776577115E-2</v>
      </c>
      <c r="AC244" s="17">
        <v>5.9878578205181103E-2</v>
      </c>
      <c r="AD244" s="17">
        <v>9.0296540898004596E-2</v>
      </c>
      <c r="AE244" s="17"/>
      <c r="AF244" s="17">
        <v>4.7896112822665197E-2</v>
      </c>
      <c r="AG244" s="17">
        <v>2.8366648457496899E-2</v>
      </c>
      <c r="AH244" s="17">
        <v>3.2823890417232701E-2</v>
      </c>
      <c r="AI244" s="17"/>
      <c r="AJ244" s="17">
        <v>5.4600281383703299E-2</v>
      </c>
      <c r="AK244" s="17">
        <v>1.8991839376504099E-2</v>
      </c>
      <c r="AL244" s="17">
        <v>0</v>
      </c>
      <c r="AM244" s="17">
        <v>4.2295658894988201E-2</v>
      </c>
      <c r="AN244" s="17">
        <v>5.86611627146797E-2</v>
      </c>
      <c r="AO244" s="17"/>
      <c r="AP244" s="17">
        <v>4.9015254859860198E-2</v>
      </c>
      <c r="AQ244" s="17">
        <v>1.3466803155837599E-2</v>
      </c>
      <c r="AR244" s="17">
        <v>4.30676027766961E-2</v>
      </c>
    </row>
    <row r="245" spans="2:44" x14ac:dyDescent="0.5">
      <c r="B245" t="s">
        <v>87</v>
      </c>
      <c r="C245" s="17">
        <v>9.3451572503484695E-2</v>
      </c>
      <c r="D245" s="17">
        <v>6.44642765863013E-2</v>
      </c>
      <c r="E245" s="17">
        <v>0.122197431003672</v>
      </c>
      <c r="F245" s="17"/>
      <c r="G245" s="17">
        <v>0.13913012275085501</v>
      </c>
      <c r="H245" s="17">
        <v>8.6047283698880803E-2</v>
      </c>
      <c r="I245" s="17">
        <v>7.0982664561622194E-2</v>
      </c>
      <c r="J245" s="17">
        <v>9.7759049189729594E-2</v>
      </c>
      <c r="K245" s="17">
        <v>8.7566455045746006E-2</v>
      </c>
      <c r="L245" s="17">
        <v>9.0479339312131105E-2</v>
      </c>
      <c r="M245" s="17"/>
      <c r="N245" s="17">
        <v>6.8652828220411896E-2</v>
      </c>
      <c r="O245" s="17">
        <v>6.8533582920140806E-2</v>
      </c>
      <c r="P245" s="17">
        <v>9.2560915165942004E-2</v>
      </c>
      <c r="Q245" s="17">
        <v>0.14559542170468801</v>
      </c>
      <c r="R245" s="17"/>
      <c r="S245" s="17">
        <v>6.9307894001151296E-2</v>
      </c>
      <c r="T245" s="17">
        <v>0.112657347914027</v>
      </c>
      <c r="U245" s="17">
        <v>0.123410642262755</v>
      </c>
      <c r="V245" s="17">
        <v>0.124051829191564</v>
      </c>
      <c r="W245" s="17">
        <v>5.4159141048781299E-2</v>
      </c>
      <c r="X245" s="17">
        <v>7.34510710611532E-2</v>
      </c>
      <c r="Y245" s="17">
        <v>0.13900180165909801</v>
      </c>
      <c r="Z245" s="17">
        <v>4.7527934802696598E-2</v>
      </c>
      <c r="AA245" s="17">
        <v>9.6697614020501102E-2</v>
      </c>
      <c r="AB245" s="17">
        <v>0.104976233478068</v>
      </c>
      <c r="AC245" s="17">
        <v>7.6612198820402599E-2</v>
      </c>
      <c r="AD245" s="17">
        <v>0</v>
      </c>
      <c r="AE245" s="17"/>
      <c r="AF245" s="17">
        <v>8.8687534182617794E-2</v>
      </c>
      <c r="AG245" s="17">
        <v>4.2642248240282898E-2</v>
      </c>
      <c r="AH245" s="17">
        <v>0.16821029870137799</v>
      </c>
      <c r="AI245" s="17"/>
      <c r="AJ245" s="17">
        <v>6.0711301996418499E-2</v>
      </c>
      <c r="AK245" s="17">
        <v>6.6723353488853193E-2</v>
      </c>
      <c r="AL245" s="17">
        <v>8.6161494555409404E-2</v>
      </c>
      <c r="AM245" s="17">
        <v>0.12849261482195301</v>
      </c>
      <c r="AN245" s="17">
        <v>0.16830802839471701</v>
      </c>
      <c r="AO245" s="17"/>
      <c r="AP245" s="17">
        <v>3.0914878434084699E-2</v>
      </c>
      <c r="AQ245" s="17">
        <v>6.16876964006004E-2</v>
      </c>
      <c r="AR245" s="17">
        <v>9.2863071846089107E-2</v>
      </c>
    </row>
    <row r="246" spans="2:44" x14ac:dyDescent="0.5">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c r="AP246" s="17"/>
      <c r="AQ246" s="17"/>
      <c r="AR246" s="17"/>
    </row>
    <row r="247" spans="2:44" x14ac:dyDescent="0.5">
      <c r="B247" s="6" t="s">
        <v>197</v>
      </c>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c r="AL247" s="17"/>
      <c r="AM247" s="17"/>
      <c r="AN247" s="17"/>
      <c r="AO247" s="17"/>
      <c r="AP247" s="17"/>
      <c r="AQ247" s="17"/>
      <c r="AR247" s="17"/>
    </row>
    <row r="248" spans="2:44" x14ac:dyDescent="0.5">
      <c r="B248" s="24" t="s">
        <v>194</v>
      </c>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7"/>
      <c r="AO248" s="17"/>
      <c r="AP248" s="17"/>
      <c r="AQ248" s="17"/>
      <c r="AR248" s="17"/>
    </row>
    <row r="249" spans="2:44" x14ac:dyDescent="0.5">
      <c r="B249" t="s">
        <v>189</v>
      </c>
      <c r="C249" s="17">
        <v>0.24771542571209801</v>
      </c>
      <c r="D249" s="17">
        <v>0.23997070128530101</v>
      </c>
      <c r="E249" s="17">
        <v>0.25669962254478601</v>
      </c>
      <c r="F249" s="17"/>
      <c r="G249" s="17">
        <v>0.27507923534505002</v>
      </c>
      <c r="H249" s="17">
        <v>0.28606857561225502</v>
      </c>
      <c r="I249" s="17">
        <v>0.23905050325827301</v>
      </c>
      <c r="J249" s="17">
        <v>0.15412954346750601</v>
      </c>
      <c r="K249" s="17">
        <v>0.25467560283653001</v>
      </c>
      <c r="L249" s="17">
        <v>0.27241669442403998</v>
      </c>
      <c r="M249" s="17"/>
      <c r="N249" s="17">
        <v>0.26927322729466302</v>
      </c>
      <c r="O249" s="17">
        <v>0.21757753284378401</v>
      </c>
      <c r="P249" s="17">
        <v>0.245664582821911</v>
      </c>
      <c r="Q249" s="17">
        <v>0.255290230501106</v>
      </c>
      <c r="R249" s="17"/>
      <c r="S249" s="17">
        <v>0.221759492426297</v>
      </c>
      <c r="T249" s="17">
        <v>0.23579965946148301</v>
      </c>
      <c r="U249" s="17">
        <v>0.19028698300746599</v>
      </c>
      <c r="V249" s="17">
        <v>0.18358674547922901</v>
      </c>
      <c r="W249" s="17">
        <v>0.24660811605104699</v>
      </c>
      <c r="X249" s="17">
        <v>0.26751552844397902</v>
      </c>
      <c r="Y249" s="17">
        <v>0.40586766712108802</v>
      </c>
      <c r="Z249" s="17">
        <v>0.28145147638981899</v>
      </c>
      <c r="AA249" s="17">
        <v>0.24814841743829699</v>
      </c>
      <c r="AB249" s="17">
        <v>0.22201713488752101</v>
      </c>
      <c r="AC249" s="17">
        <v>0.39483954302118901</v>
      </c>
      <c r="AD249" s="17">
        <v>0.13181664119404601</v>
      </c>
      <c r="AE249" s="17"/>
      <c r="AF249" s="17">
        <v>0.21963418987927699</v>
      </c>
      <c r="AG249" s="17">
        <v>0.26605037260611802</v>
      </c>
      <c r="AH249" s="17">
        <v>0.24185617203669901</v>
      </c>
      <c r="AI249" s="17"/>
      <c r="AJ249" s="17">
        <v>0.22947801479941499</v>
      </c>
      <c r="AK249" s="17">
        <v>0.295386834462459</v>
      </c>
      <c r="AL249" s="17">
        <v>0.26910171753092599</v>
      </c>
      <c r="AM249" s="17">
        <v>0.21703183523501701</v>
      </c>
      <c r="AN249" s="17">
        <v>0.205609595088702</v>
      </c>
      <c r="AO249" s="17"/>
      <c r="AP249" s="17">
        <v>0.22905073388340699</v>
      </c>
      <c r="AQ249" s="17">
        <v>0.30346124504908201</v>
      </c>
      <c r="AR249" s="17">
        <v>0.31085655755702302</v>
      </c>
    </row>
    <row r="250" spans="2:44" x14ac:dyDescent="0.5">
      <c r="B250" t="s">
        <v>190</v>
      </c>
      <c r="C250" s="17">
        <v>0.54827448220691499</v>
      </c>
      <c r="D250" s="17">
        <v>0.56976137644667901</v>
      </c>
      <c r="E250" s="17">
        <v>0.52658434909153096</v>
      </c>
      <c r="F250" s="17"/>
      <c r="G250" s="17">
        <v>0.53745239682947199</v>
      </c>
      <c r="H250" s="17">
        <v>0.52459917346665097</v>
      </c>
      <c r="I250" s="17">
        <v>0.51886889346727705</v>
      </c>
      <c r="J250" s="17">
        <v>0.58295159604195901</v>
      </c>
      <c r="K250" s="17">
        <v>0.522848430629548</v>
      </c>
      <c r="L250" s="17">
        <v>0.59022896432924798</v>
      </c>
      <c r="M250" s="17"/>
      <c r="N250" s="17">
        <v>0.54456222806924603</v>
      </c>
      <c r="O250" s="17">
        <v>0.60491832546531399</v>
      </c>
      <c r="P250" s="17">
        <v>0.504714052527378</v>
      </c>
      <c r="Q250" s="17">
        <v>0.53269028717300404</v>
      </c>
      <c r="R250" s="17"/>
      <c r="S250" s="17">
        <v>0.54294677886216003</v>
      </c>
      <c r="T250" s="17">
        <v>0.56472064317287796</v>
      </c>
      <c r="U250" s="17">
        <v>0.59888317554852899</v>
      </c>
      <c r="V250" s="17">
        <v>0.65747401628111302</v>
      </c>
      <c r="W250" s="17">
        <v>0.52197788560412295</v>
      </c>
      <c r="X250" s="17">
        <v>0.53732148600970298</v>
      </c>
      <c r="Y250" s="17">
        <v>0.38891711938035001</v>
      </c>
      <c r="Z250" s="17">
        <v>0.51333717214177699</v>
      </c>
      <c r="AA250" s="17">
        <v>0.58788418641031104</v>
      </c>
      <c r="AB250" s="17">
        <v>0.56654538016961598</v>
      </c>
      <c r="AC250" s="17">
        <v>0.363280944473234</v>
      </c>
      <c r="AD250" s="17">
        <v>0.66247035247694896</v>
      </c>
      <c r="AE250" s="17"/>
      <c r="AF250" s="17">
        <v>0.55359231811305998</v>
      </c>
      <c r="AG250" s="17">
        <v>0.55719136434501404</v>
      </c>
      <c r="AH250" s="17">
        <v>0.52380870181633998</v>
      </c>
      <c r="AI250" s="17"/>
      <c r="AJ250" s="17">
        <v>0.57547795584651196</v>
      </c>
      <c r="AK250" s="17">
        <v>0.53291094471797995</v>
      </c>
      <c r="AL250" s="17">
        <v>0.59960391848931405</v>
      </c>
      <c r="AM250" s="17">
        <v>0.60171313504997503</v>
      </c>
      <c r="AN250" s="17">
        <v>0.53319388010695901</v>
      </c>
      <c r="AO250" s="17"/>
      <c r="AP250" s="17">
        <v>0.60072134973284896</v>
      </c>
      <c r="AQ250" s="17">
        <v>0.52457482325170002</v>
      </c>
      <c r="AR250" s="17">
        <v>0.54901067276206805</v>
      </c>
    </row>
    <row r="251" spans="2:44" x14ac:dyDescent="0.5">
      <c r="B251" t="s">
        <v>191</v>
      </c>
      <c r="C251" s="17">
        <v>0.11114030539901799</v>
      </c>
      <c r="D251" s="17">
        <v>0.105771856427648</v>
      </c>
      <c r="E251" s="17">
        <v>0.115157148578481</v>
      </c>
      <c r="F251" s="17"/>
      <c r="G251" s="17">
        <v>0.11970643350927</v>
      </c>
      <c r="H251" s="17">
        <v>0.105173756892295</v>
      </c>
      <c r="I251" s="17">
        <v>0.15087850736939101</v>
      </c>
      <c r="J251" s="17">
        <v>0.121041760102683</v>
      </c>
      <c r="K251" s="17">
        <v>0.109040045039056</v>
      </c>
      <c r="L251" s="17">
        <v>7.2062203811764397E-2</v>
      </c>
      <c r="M251" s="17"/>
      <c r="N251" s="17">
        <v>0.120898609401476</v>
      </c>
      <c r="O251" s="17">
        <v>0.111167245927199</v>
      </c>
      <c r="P251" s="17">
        <v>0.112319028980386</v>
      </c>
      <c r="Q251" s="17">
        <v>0.10181459454983</v>
      </c>
      <c r="R251" s="17"/>
      <c r="S251" s="17">
        <v>0.12910805054324201</v>
      </c>
      <c r="T251" s="17">
        <v>0.116407960031012</v>
      </c>
      <c r="U251" s="17">
        <v>0.13287376098165701</v>
      </c>
      <c r="V251" s="17">
        <v>9.2351067475730006E-2</v>
      </c>
      <c r="W251" s="17">
        <v>0.117633619752255</v>
      </c>
      <c r="X251" s="17">
        <v>8.1611776234267297E-2</v>
      </c>
      <c r="Y251" s="17">
        <v>0.10616806224971</v>
      </c>
      <c r="Z251" s="17">
        <v>0.127851102266648</v>
      </c>
      <c r="AA251" s="17">
        <v>8.4980836618121294E-2</v>
      </c>
      <c r="AB251" s="17">
        <v>0.111954705077336</v>
      </c>
      <c r="AC251" s="17">
        <v>0.14408157820565301</v>
      </c>
      <c r="AD251" s="17">
        <v>0.10184598563064499</v>
      </c>
      <c r="AE251" s="17"/>
      <c r="AF251" s="17">
        <v>0.118238410580276</v>
      </c>
      <c r="AG251" s="17">
        <v>0.109453761485364</v>
      </c>
      <c r="AH251" s="17">
        <v>0.103154111261888</v>
      </c>
      <c r="AI251" s="17"/>
      <c r="AJ251" s="17">
        <v>0.10983220885308299</v>
      </c>
      <c r="AK251" s="17">
        <v>0.10471797774804099</v>
      </c>
      <c r="AL251" s="17">
        <v>6.4526851362131502E-2</v>
      </c>
      <c r="AM251" s="17">
        <v>6.1587142668965401E-2</v>
      </c>
      <c r="AN251" s="17">
        <v>0.107052814526141</v>
      </c>
      <c r="AO251" s="17"/>
      <c r="AP251" s="17">
        <v>9.7413810889240504E-2</v>
      </c>
      <c r="AQ251" s="17">
        <v>0.11050549796836701</v>
      </c>
      <c r="AR251" s="17">
        <v>8.5343078616955503E-2</v>
      </c>
    </row>
    <row r="252" spans="2:44" x14ac:dyDescent="0.5">
      <c r="B252" t="s">
        <v>192</v>
      </c>
      <c r="C252" s="17">
        <v>1.8829879598929899E-2</v>
      </c>
      <c r="D252" s="17">
        <v>2.5322616702611E-2</v>
      </c>
      <c r="E252" s="17">
        <v>1.2624652733047199E-2</v>
      </c>
      <c r="F252" s="17"/>
      <c r="G252" s="17">
        <v>1.77054961475594E-2</v>
      </c>
      <c r="H252" s="17">
        <v>3.1868768407323701E-2</v>
      </c>
      <c r="I252" s="17">
        <v>7.7664580506011296E-3</v>
      </c>
      <c r="J252" s="17">
        <v>2.36385522642522E-2</v>
      </c>
      <c r="K252" s="17">
        <v>1.3683530653002001E-2</v>
      </c>
      <c r="L252" s="17">
        <v>1.6740326562013099E-2</v>
      </c>
      <c r="M252" s="17"/>
      <c r="N252" s="17">
        <v>7.6613803371267898E-3</v>
      </c>
      <c r="O252" s="17">
        <v>2.5032184122105498E-2</v>
      </c>
      <c r="P252" s="17">
        <v>2.3282976186629799E-2</v>
      </c>
      <c r="Q252" s="17">
        <v>1.9469368995408499E-2</v>
      </c>
      <c r="R252" s="17"/>
      <c r="S252" s="17">
        <v>2.1860529508795901E-2</v>
      </c>
      <c r="T252" s="17">
        <v>1.36878795724335E-2</v>
      </c>
      <c r="U252" s="17">
        <v>0</v>
      </c>
      <c r="V252" s="17">
        <v>9.8476990310302007E-3</v>
      </c>
      <c r="W252" s="17">
        <v>1.26384225356005E-2</v>
      </c>
      <c r="X252" s="17">
        <v>1.8877899101253599E-2</v>
      </c>
      <c r="Y252" s="17">
        <v>2.7315505333862799E-2</v>
      </c>
      <c r="Z252" s="17">
        <v>2.76850836315942E-2</v>
      </c>
      <c r="AA252" s="17">
        <v>8.8734211235242007E-3</v>
      </c>
      <c r="AB252" s="17">
        <v>4.8439857073771603E-2</v>
      </c>
      <c r="AC252" s="17">
        <v>1.7313425662820601E-2</v>
      </c>
      <c r="AD252" s="17">
        <v>3.80241424075227E-2</v>
      </c>
      <c r="AE252" s="17"/>
      <c r="AF252" s="17">
        <v>1.95222147142304E-2</v>
      </c>
      <c r="AG252" s="17">
        <v>1.58277063472161E-2</v>
      </c>
      <c r="AH252" s="17">
        <v>3.27873976553631E-2</v>
      </c>
      <c r="AI252" s="17"/>
      <c r="AJ252" s="17">
        <v>1.94061833758543E-2</v>
      </c>
      <c r="AK252" s="17">
        <v>1.09056674707951E-2</v>
      </c>
      <c r="AL252" s="17">
        <v>1.16609356593474E-2</v>
      </c>
      <c r="AM252" s="17">
        <v>6.5789815776752497E-2</v>
      </c>
      <c r="AN252" s="17">
        <v>3.5817534134434802E-2</v>
      </c>
      <c r="AO252" s="17"/>
      <c r="AP252" s="17">
        <v>1.4982032428557999E-2</v>
      </c>
      <c r="AQ252" s="17">
        <v>8.1675013816207599E-3</v>
      </c>
      <c r="AR252" s="17">
        <v>1.23396784693131E-2</v>
      </c>
    </row>
    <row r="253" spans="2:44" x14ac:dyDescent="0.5">
      <c r="B253" t="s">
        <v>87</v>
      </c>
      <c r="C253" s="17">
        <v>7.4039907083039105E-2</v>
      </c>
      <c r="D253" s="17">
        <v>5.9173449137760202E-2</v>
      </c>
      <c r="E253" s="17">
        <v>8.8934227052154202E-2</v>
      </c>
      <c r="F253" s="17"/>
      <c r="G253" s="17">
        <v>5.0056438168649103E-2</v>
      </c>
      <c r="H253" s="17">
        <v>5.2289725621474901E-2</v>
      </c>
      <c r="I253" s="17">
        <v>8.3435637854457095E-2</v>
      </c>
      <c r="J253" s="17">
        <v>0.1182385481236</v>
      </c>
      <c r="K253" s="17">
        <v>9.9752390841864394E-2</v>
      </c>
      <c r="L253" s="17">
        <v>4.8551810872934503E-2</v>
      </c>
      <c r="M253" s="17"/>
      <c r="N253" s="17">
        <v>5.7604554897488697E-2</v>
      </c>
      <c r="O253" s="17">
        <v>4.1304711641597901E-2</v>
      </c>
      <c r="P253" s="17">
        <v>0.114019359483696</v>
      </c>
      <c r="Q253" s="17">
        <v>9.0735518780651198E-2</v>
      </c>
      <c r="R253" s="17"/>
      <c r="S253" s="17">
        <v>8.4325148659505106E-2</v>
      </c>
      <c r="T253" s="17">
        <v>6.9383857762193399E-2</v>
      </c>
      <c r="U253" s="17">
        <v>7.7956080462347796E-2</v>
      </c>
      <c r="V253" s="17">
        <v>5.6740471732898298E-2</v>
      </c>
      <c r="W253" s="17">
        <v>0.101141956056975</v>
      </c>
      <c r="X253" s="17">
        <v>9.4673310210796904E-2</v>
      </c>
      <c r="Y253" s="17">
        <v>7.1731645914989095E-2</v>
      </c>
      <c r="Z253" s="17">
        <v>4.9675165570161897E-2</v>
      </c>
      <c r="AA253" s="17">
        <v>7.01131384097467E-2</v>
      </c>
      <c r="AB253" s="17">
        <v>5.1042922791755999E-2</v>
      </c>
      <c r="AC253" s="17">
        <v>8.0484508637103394E-2</v>
      </c>
      <c r="AD253" s="17">
        <v>6.5842878290837695E-2</v>
      </c>
      <c r="AE253" s="17"/>
      <c r="AF253" s="17">
        <v>8.9012866713156502E-2</v>
      </c>
      <c r="AG253" s="17">
        <v>5.1476795216288E-2</v>
      </c>
      <c r="AH253" s="17">
        <v>9.8393617229710004E-2</v>
      </c>
      <c r="AI253" s="17"/>
      <c r="AJ253" s="17">
        <v>6.5805637125134805E-2</v>
      </c>
      <c r="AK253" s="17">
        <v>5.60785756007251E-2</v>
      </c>
      <c r="AL253" s="17">
        <v>5.5106576958281403E-2</v>
      </c>
      <c r="AM253" s="17">
        <v>5.387807126929E-2</v>
      </c>
      <c r="AN253" s="17">
        <v>0.11832617614376301</v>
      </c>
      <c r="AO253" s="17"/>
      <c r="AP253" s="17">
        <v>5.7832073065946302E-2</v>
      </c>
      <c r="AQ253" s="17">
        <v>5.3290932349230602E-2</v>
      </c>
      <c r="AR253" s="17">
        <v>4.2450012594639798E-2</v>
      </c>
    </row>
    <row r="254" spans="2:44" x14ac:dyDescent="0.5">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17"/>
      <c r="AK254" s="17"/>
      <c r="AL254" s="17"/>
      <c r="AM254" s="17"/>
      <c r="AN254" s="17"/>
      <c r="AO254" s="17"/>
      <c r="AP254" s="17"/>
      <c r="AQ254" s="17"/>
      <c r="AR254" s="17"/>
    </row>
    <row r="255" spans="2:44" x14ac:dyDescent="0.5">
      <c r="B255" s="6" t="s">
        <v>198</v>
      </c>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17"/>
      <c r="AK255" s="17"/>
      <c r="AL255" s="17"/>
      <c r="AM255" s="17"/>
      <c r="AN255" s="17"/>
      <c r="AO255" s="17"/>
      <c r="AP255" s="17"/>
      <c r="AQ255" s="17"/>
      <c r="AR255" s="17"/>
    </row>
    <row r="256" spans="2:44" x14ac:dyDescent="0.5">
      <c r="B256" s="24" t="s">
        <v>194</v>
      </c>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7"/>
      <c r="AO256" s="17"/>
      <c r="AP256" s="17"/>
      <c r="AQ256" s="17"/>
      <c r="AR256" s="17"/>
    </row>
    <row r="257" spans="2:44" x14ac:dyDescent="0.5">
      <c r="B257" t="s">
        <v>189</v>
      </c>
      <c r="C257" s="17">
        <v>0.16724251921452801</v>
      </c>
      <c r="D257" s="17">
        <v>0.176418825475888</v>
      </c>
      <c r="E257" s="17">
        <v>0.15987992838842399</v>
      </c>
      <c r="F257" s="17"/>
      <c r="G257" s="17">
        <v>0.21500659150777601</v>
      </c>
      <c r="H257" s="17">
        <v>0.19703401244062399</v>
      </c>
      <c r="I257" s="17">
        <v>0.20090785753929499</v>
      </c>
      <c r="J257" s="17">
        <v>0.18849543194221399</v>
      </c>
      <c r="K257" s="17">
        <v>7.5374997680619699E-2</v>
      </c>
      <c r="L257" s="17">
        <v>0.12558176612531799</v>
      </c>
      <c r="M257" s="17"/>
      <c r="N257" s="17">
        <v>0.203803136392639</v>
      </c>
      <c r="O257" s="17">
        <v>0.12126350226860901</v>
      </c>
      <c r="P257" s="17">
        <v>0.215682461065827</v>
      </c>
      <c r="Q257" s="17">
        <v>0.131383538706699</v>
      </c>
      <c r="R257" s="17"/>
      <c r="S257" s="17">
        <v>0.208502033096712</v>
      </c>
      <c r="T257" s="17">
        <v>0.14346539380527701</v>
      </c>
      <c r="U257" s="17">
        <v>0.131257141320683</v>
      </c>
      <c r="V257" s="17">
        <v>0.13193751567717299</v>
      </c>
      <c r="W257" s="17">
        <v>0.18159229921272599</v>
      </c>
      <c r="X257" s="17">
        <v>0.19177793099631299</v>
      </c>
      <c r="Y257" s="17">
        <v>0.19133409105465801</v>
      </c>
      <c r="Z257" s="17">
        <v>0.117498440152531</v>
      </c>
      <c r="AA257" s="17">
        <v>0.17710377923062601</v>
      </c>
      <c r="AB257" s="17">
        <v>0.16616859901395101</v>
      </c>
      <c r="AC257" s="17">
        <v>0.16419314245563801</v>
      </c>
      <c r="AD257" s="17">
        <v>0.105990390872002</v>
      </c>
      <c r="AE257" s="17"/>
      <c r="AF257" s="17">
        <v>0.16612413752445501</v>
      </c>
      <c r="AG257" s="17">
        <v>0.16457322022894999</v>
      </c>
      <c r="AH257" s="17">
        <v>0.17385291557990201</v>
      </c>
      <c r="AI257" s="17"/>
      <c r="AJ257" s="17">
        <v>0.15437673709053301</v>
      </c>
      <c r="AK257" s="17">
        <v>0.21969570625441601</v>
      </c>
      <c r="AL257" s="17">
        <v>0.158074714024945</v>
      </c>
      <c r="AM257" s="17">
        <v>0.13761826774757199</v>
      </c>
      <c r="AN257" s="17">
        <v>0.12582325714395801</v>
      </c>
      <c r="AO257" s="17"/>
      <c r="AP257" s="17">
        <v>0.139364128826516</v>
      </c>
      <c r="AQ257" s="17">
        <v>0.22302614268482299</v>
      </c>
      <c r="AR257" s="17">
        <v>0.189176482531632</v>
      </c>
    </row>
    <row r="258" spans="2:44" x14ac:dyDescent="0.5">
      <c r="B258" t="s">
        <v>190</v>
      </c>
      <c r="C258" s="17">
        <v>0.49308436951576101</v>
      </c>
      <c r="D258" s="17">
        <v>0.49285881007413102</v>
      </c>
      <c r="E258" s="17">
        <v>0.49415367849146302</v>
      </c>
      <c r="F258" s="17"/>
      <c r="G258" s="17">
        <v>0.42219930291894597</v>
      </c>
      <c r="H258" s="17">
        <v>0.49623559552802998</v>
      </c>
      <c r="I258" s="17">
        <v>0.47593987917673197</v>
      </c>
      <c r="J258" s="17">
        <v>0.526673848295512</v>
      </c>
      <c r="K258" s="17">
        <v>0.50376472146913298</v>
      </c>
      <c r="L258" s="17">
        <v>0.52211806632603297</v>
      </c>
      <c r="M258" s="17"/>
      <c r="N258" s="17">
        <v>0.51355503630942101</v>
      </c>
      <c r="O258" s="17">
        <v>0.54083814570247102</v>
      </c>
      <c r="P258" s="17">
        <v>0.45305464299488202</v>
      </c>
      <c r="Q258" s="17">
        <v>0.45824680114484101</v>
      </c>
      <c r="R258" s="17"/>
      <c r="S258" s="17">
        <v>0.41117444507067302</v>
      </c>
      <c r="T258" s="17">
        <v>0.50034828775945595</v>
      </c>
      <c r="U258" s="17">
        <v>0.59915416276757405</v>
      </c>
      <c r="V258" s="17">
        <v>0.47637910351604101</v>
      </c>
      <c r="W258" s="17">
        <v>0.54644064728158304</v>
      </c>
      <c r="X258" s="17">
        <v>0.51732313520479001</v>
      </c>
      <c r="Y258" s="17">
        <v>0.462114832232349</v>
      </c>
      <c r="Z258" s="17">
        <v>0.62300265861050896</v>
      </c>
      <c r="AA258" s="17">
        <v>0.53917394535148599</v>
      </c>
      <c r="AB258" s="17">
        <v>0.45887321478246701</v>
      </c>
      <c r="AC258" s="17">
        <v>0.41817984956578103</v>
      </c>
      <c r="AD258" s="17">
        <v>0.418401757276672</v>
      </c>
      <c r="AE258" s="17"/>
      <c r="AF258" s="17">
        <v>0.51456335802962505</v>
      </c>
      <c r="AG258" s="17">
        <v>0.52483791809630997</v>
      </c>
      <c r="AH258" s="17">
        <v>0.41655381199184699</v>
      </c>
      <c r="AI258" s="17"/>
      <c r="AJ258" s="17">
        <v>0.53057278454631795</v>
      </c>
      <c r="AK258" s="17">
        <v>0.52015293134145901</v>
      </c>
      <c r="AL258" s="17">
        <v>0.48464713586326102</v>
      </c>
      <c r="AM258" s="17">
        <v>0.522175494104549</v>
      </c>
      <c r="AN258" s="17">
        <v>0.42854889189416501</v>
      </c>
      <c r="AO258" s="17"/>
      <c r="AP258" s="17">
        <v>0.549467451982522</v>
      </c>
      <c r="AQ258" s="17">
        <v>0.50798983545205501</v>
      </c>
      <c r="AR258" s="17">
        <v>0.44089525547083303</v>
      </c>
    </row>
    <row r="259" spans="2:44" x14ac:dyDescent="0.5">
      <c r="B259" t="s">
        <v>191</v>
      </c>
      <c r="C259" s="17">
        <v>0.19289760280903001</v>
      </c>
      <c r="D259" s="17">
        <v>0.19957423533347601</v>
      </c>
      <c r="E259" s="17">
        <v>0.18433086489473999</v>
      </c>
      <c r="F259" s="17"/>
      <c r="G259" s="17">
        <v>0.247871316084669</v>
      </c>
      <c r="H259" s="17">
        <v>0.16928274768720999</v>
      </c>
      <c r="I259" s="17">
        <v>0.171886483225199</v>
      </c>
      <c r="J259" s="17">
        <v>0.13487505234818001</v>
      </c>
      <c r="K259" s="17">
        <v>0.27288932932321502</v>
      </c>
      <c r="L259" s="17">
        <v>0.18155656398960801</v>
      </c>
      <c r="M259" s="17"/>
      <c r="N259" s="17">
        <v>0.19930205624236999</v>
      </c>
      <c r="O259" s="17">
        <v>0.19718966711143701</v>
      </c>
      <c r="P259" s="17">
        <v>0.194622174670672</v>
      </c>
      <c r="Q259" s="17">
        <v>0.18242503471601099</v>
      </c>
      <c r="R259" s="17"/>
      <c r="S259" s="17">
        <v>0.204175774662858</v>
      </c>
      <c r="T259" s="17">
        <v>0.181267377725257</v>
      </c>
      <c r="U259" s="17">
        <v>0.16738253638193501</v>
      </c>
      <c r="V259" s="17">
        <v>0.20822930723199601</v>
      </c>
      <c r="W259" s="17">
        <v>0.17213938023612499</v>
      </c>
      <c r="X259" s="17">
        <v>0.166508495345011</v>
      </c>
      <c r="Y259" s="17">
        <v>0.168230121470481</v>
      </c>
      <c r="Z259" s="17">
        <v>0.14434530370627899</v>
      </c>
      <c r="AA259" s="17">
        <v>0.18948794610814501</v>
      </c>
      <c r="AB259" s="17">
        <v>0.22141305672716</v>
      </c>
      <c r="AC259" s="17">
        <v>0.217428111007719</v>
      </c>
      <c r="AD259" s="17">
        <v>0.33312239468696497</v>
      </c>
      <c r="AE259" s="17"/>
      <c r="AF259" s="17">
        <v>0.16740312949019001</v>
      </c>
      <c r="AG259" s="17">
        <v>0.20173219751698299</v>
      </c>
      <c r="AH259" s="17">
        <v>0.20397956963775701</v>
      </c>
      <c r="AI259" s="17"/>
      <c r="AJ259" s="17">
        <v>0.18350540463807499</v>
      </c>
      <c r="AK259" s="17">
        <v>0.144290960745696</v>
      </c>
      <c r="AL259" s="17">
        <v>0.23632503736715499</v>
      </c>
      <c r="AM259" s="17">
        <v>0.137708950823965</v>
      </c>
      <c r="AN259" s="17">
        <v>0.230709557525795</v>
      </c>
      <c r="AO259" s="17"/>
      <c r="AP259" s="17">
        <v>0.17199637373837401</v>
      </c>
      <c r="AQ259" s="17">
        <v>0.16448410061712501</v>
      </c>
      <c r="AR259" s="17">
        <v>0.27453718137049199</v>
      </c>
    </row>
    <row r="260" spans="2:44" x14ac:dyDescent="0.5">
      <c r="B260" t="s">
        <v>192</v>
      </c>
      <c r="C260" s="17">
        <v>4.4770601000215501E-2</v>
      </c>
      <c r="D260" s="17">
        <v>5.9050978146913499E-2</v>
      </c>
      <c r="E260" s="17">
        <v>3.2153670651352301E-2</v>
      </c>
      <c r="F260" s="17"/>
      <c r="G260" s="17">
        <v>2.4327047028507399E-2</v>
      </c>
      <c r="H260" s="17">
        <v>6.4404206999268104E-2</v>
      </c>
      <c r="I260" s="17">
        <v>6.4103960361127102E-2</v>
      </c>
      <c r="J260" s="17">
        <v>2.5029743505802001E-2</v>
      </c>
      <c r="K260" s="17">
        <v>4.8889388129702997E-2</v>
      </c>
      <c r="L260" s="17">
        <v>4.06383971296417E-2</v>
      </c>
      <c r="M260" s="17"/>
      <c r="N260" s="17">
        <v>3.6816641877618302E-2</v>
      </c>
      <c r="O260" s="17">
        <v>4.8475186518001201E-2</v>
      </c>
      <c r="P260" s="17">
        <v>5.7958045674474497E-2</v>
      </c>
      <c r="Q260" s="17">
        <v>3.9615056053637E-2</v>
      </c>
      <c r="R260" s="17"/>
      <c r="S260" s="17">
        <v>5.8052572695667999E-2</v>
      </c>
      <c r="T260" s="17">
        <v>6.7501751900607504E-2</v>
      </c>
      <c r="U260" s="17">
        <v>1.19542086269868E-2</v>
      </c>
      <c r="V260" s="17">
        <v>4.0978837344741802E-2</v>
      </c>
      <c r="W260" s="17">
        <v>4.9993764600923397E-2</v>
      </c>
      <c r="X260" s="17">
        <v>4.8921223693173803E-2</v>
      </c>
      <c r="Y260" s="17">
        <v>3.3253004613967199E-2</v>
      </c>
      <c r="Z260" s="17">
        <v>0</v>
      </c>
      <c r="AA260" s="17">
        <v>9.2475733707749596E-3</v>
      </c>
      <c r="AB260" s="17">
        <v>4.19257580653217E-2</v>
      </c>
      <c r="AC260" s="17">
        <v>9.2673888066922006E-2</v>
      </c>
      <c r="AD260" s="17">
        <v>0.10978883658554101</v>
      </c>
      <c r="AE260" s="17"/>
      <c r="AF260" s="17">
        <v>5.33287351979706E-2</v>
      </c>
      <c r="AG260" s="17">
        <v>4.6167050195548898E-2</v>
      </c>
      <c r="AH260" s="17">
        <v>3.3209841515440999E-2</v>
      </c>
      <c r="AI260" s="17"/>
      <c r="AJ260" s="17">
        <v>5.4652827664175403E-2</v>
      </c>
      <c r="AK260" s="17">
        <v>2.8151291411350199E-2</v>
      </c>
      <c r="AL260" s="17">
        <v>3.0938474855886699E-2</v>
      </c>
      <c r="AM260" s="17">
        <v>0</v>
      </c>
      <c r="AN260" s="17">
        <v>5.9312211198233003E-2</v>
      </c>
      <c r="AO260" s="17"/>
      <c r="AP260" s="17">
        <v>5.0608126155338898E-2</v>
      </c>
      <c r="AQ260" s="17">
        <v>2.8660665755501601E-2</v>
      </c>
      <c r="AR260" s="17">
        <v>1.6605489618876802E-2</v>
      </c>
    </row>
    <row r="261" spans="2:44" x14ac:dyDescent="0.5">
      <c r="B261" t="s">
        <v>87</v>
      </c>
      <c r="C261" s="17">
        <v>0.10200490746046501</v>
      </c>
      <c r="D261" s="17">
        <v>7.2097150969590698E-2</v>
      </c>
      <c r="E261" s="17">
        <v>0.129481857574021</v>
      </c>
      <c r="F261" s="17"/>
      <c r="G261" s="17">
        <v>9.0595742460102005E-2</v>
      </c>
      <c r="H261" s="17">
        <v>7.3043437344867707E-2</v>
      </c>
      <c r="I261" s="17">
        <v>8.7161819697647094E-2</v>
      </c>
      <c r="J261" s="17">
        <v>0.12492592390829201</v>
      </c>
      <c r="K261" s="17">
        <v>9.9081563397329195E-2</v>
      </c>
      <c r="L261" s="17">
        <v>0.13010520642939899</v>
      </c>
      <c r="M261" s="17"/>
      <c r="N261" s="17">
        <v>4.6523129177951698E-2</v>
      </c>
      <c r="O261" s="17">
        <v>9.2233498399482097E-2</v>
      </c>
      <c r="P261" s="17">
        <v>7.8682675594143894E-2</v>
      </c>
      <c r="Q261" s="17">
        <v>0.18832956937881101</v>
      </c>
      <c r="R261" s="17"/>
      <c r="S261" s="17">
        <v>0.118095174474089</v>
      </c>
      <c r="T261" s="17">
        <v>0.107417188809402</v>
      </c>
      <c r="U261" s="17">
        <v>9.0251950902821607E-2</v>
      </c>
      <c r="V261" s="17">
        <v>0.14247523623004699</v>
      </c>
      <c r="W261" s="17">
        <v>4.9833908668643297E-2</v>
      </c>
      <c r="X261" s="17">
        <v>7.54692147607125E-2</v>
      </c>
      <c r="Y261" s="17">
        <v>0.14506795062854499</v>
      </c>
      <c r="Z261" s="17">
        <v>0.115153597530681</v>
      </c>
      <c r="AA261" s="17">
        <v>8.4986755938967706E-2</v>
      </c>
      <c r="AB261" s="17">
        <v>0.1116193714111</v>
      </c>
      <c r="AC261" s="17">
        <v>0.10752500890394</v>
      </c>
      <c r="AD261" s="17">
        <v>3.2696620578820501E-2</v>
      </c>
      <c r="AE261" s="17"/>
      <c r="AF261" s="17">
        <v>9.8580639757759603E-2</v>
      </c>
      <c r="AG261" s="17">
        <v>6.2689613962207902E-2</v>
      </c>
      <c r="AH261" s="17">
        <v>0.172403861275053</v>
      </c>
      <c r="AI261" s="17"/>
      <c r="AJ261" s="17">
        <v>7.6892246060898894E-2</v>
      </c>
      <c r="AK261" s="17">
        <v>8.77091102470796E-2</v>
      </c>
      <c r="AL261" s="17">
        <v>9.0014637888751997E-2</v>
      </c>
      <c r="AM261" s="17">
        <v>0.202497287323914</v>
      </c>
      <c r="AN261" s="17">
        <v>0.155606082237849</v>
      </c>
      <c r="AO261" s="17"/>
      <c r="AP261" s="17">
        <v>8.8563919297249605E-2</v>
      </c>
      <c r="AQ261" s="17">
        <v>7.5839255490495805E-2</v>
      </c>
      <c r="AR261" s="17">
        <v>7.87855910081664E-2</v>
      </c>
    </row>
    <row r="262" spans="2:44" x14ac:dyDescent="0.5">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c r="AL262" s="17"/>
      <c r="AM262" s="17"/>
      <c r="AN262" s="17"/>
      <c r="AO262" s="17"/>
      <c r="AP262" s="17"/>
      <c r="AQ262" s="17"/>
      <c r="AR262" s="17"/>
    </row>
    <row r="263" spans="2:44" x14ac:dyDescent="0.5">
      <c r="B263" s="6" t="s">
        <v>199</v>
      </c>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7"/>
      <c r="AL263" s="17"/>
      <c r="AM263" s="17"/>
      <c r="AN263" s="17"/>
      <c r="AO263" s="17"/>
      <c r="AP263" s="17"/>
      <c r="AQ263" s="17"/>
      <c r="AR263" s="17"/>
    </row>
    <row r="264" spans="2:44" x14ac:dyDescent="0.5">
      <c r="B264" s="24" t="s">
        <v>194</v>
      </c>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17"/>
      <c r="AK264" s="17"/>
      <c r="AL264" s="17"/>
      <c r="AM264" s="17"/>
      <c r="AN264" s="17"/>
      <c r="AO264" s="17"/>
      <c r="AP264" s="17"/>
      <c r="AQ264" s="17"/>
      <c r="AR264" s="17"/>
    </row>
    <row r="265" spans="2:44" x14ac:dyDescent="0.5">
      <c r="B265" t="s">
        <v>189</v>
      </c>
      <c r="C265" s="17">
        <v>0.31431924094771202</v>
      </c>
      <c r="D265" s="17">
        <v>0.31782414968733103</v>
      </c>
      <c r="E265" s="17">
        <v>0.31131038394155203</v>
      </c>
      <c r="F265" s="17"/>
      <c r="G265" s="17">
        <v>0.27553201467767302</v>
      </c>
      <c r="H265" s="17">
        <v>0.27431695703437797</v>
      </c>
      <c r="I265" s="17">
        <v>0.28913835318056003</v>
      </c>
      <c r="J265" s="17">
        <v>0.30058569944420599</v>
      </c>
      <c r="K265" s="17">
        <v>0.37497473251251401</v>
      </c>
      <c r="L265" s="17">
        <v>0.36057116202869999</v>
      </c>
      <c r="M265" s="17"/>
      <c r="N265" s="17">
        <v>0.34585979516151799</v>
      </c>
      <c r="O265" s="17">
        <v>0.338120219192236</v>
      </c>
      <c r="P265" s="17">
        <v>0.25854071972312498</v>
      </c>
      <c r="Q265" s="17">
        <v>0.30621269488126102</v>
      </c>
      <c r="R265" s="17"/>
      <c r="S265" s="17">
        <v>0.30948066270413399</v>
      </c>
      <c r="T265" s="17">
        <v>0.25125568258422598</v>
      </c>
      <c r="U265" s="17">
        <v>0.22731031843945801</v>
      </c>
      <c r="V265" s="17">
        <v>0.29070068440914199</v>
      </c>
      <c r="W265" s="17">
        <v>0.36087563776284398</v>
      </c>
      <c r="X265" s="17">
        <v>0.34145750449175</v>
      </c>
      <c r="Y265" s="17">
        <v>0.44962997735729598</v>
      </c>
      <c r="Z265" s="17">
        <v>0.33703596342241798</v>
      </c>
      <c r="AA265" s="17">
        <v>0.33533257976570602</v>
      </c>
      <c r="AB265" s="17">
        <v>0.250728590785119</v>
      </c>
      <c r="AC265" s="17">
        <v>0.321836093934038</v>
      </c>
      <c r="AD265" s="17">
        <v>0.50321080987390998</v>
      </c>
      <c r="AE265" s="17"/>
      <c r="AF265" s="17">
        <v>0.33254393923708803</v>
      </c>
      <c r="AG265" s="17">
        <v>0.299064160425699</v>
      </c>
      <c r="AH265" s="17">
        <v>0.35893151118234101</v>
      </c>
      <c r="AI265" s="17"/>
      <c r="AJ265" s="17">
        <v>0.390226799187808</v>
      </c>
      <c r="AK265" s="17">
        <v>0.28739474645504898</v>
      </c>
      <c r="AL265" s="17">
        <v>0.29271839395836102</v>
      </c>
      <c r="AM265" s="17">
        <v>0.31982661735145601</v>
      </c>
      <c r="AN265" s="17">
        <v>0.27023894842521501</v>
      </c>
      <c r="AO265" s="17"/>
      <c r="AP265" s="17">
        <v>0.36688263193020598</v>
      </c>
      <c r="AQ265" s="17">
        <v>0.34742496295123898</v>
      </c>
      <c r="AR265" s="17">
        <v>0.303799481013313</v>
      </c>
    </row>
    <row r="266" spans="2:44" x14ac:dyDescent="0.5">
      <c r="B266" t="s">
        <v>190</v>
      </c>
      <c r="C266" s="17">
        <v>0.48597618907038898</v>
      </c>
      <c r="D266" s="17">
        <v>0.47731894971664002</v>
      </c>
      <c r="E266" s="17">
        <v>0.494015454125386</v>
      </c>
      <c r="F266" s="17"/>
      <c r="G266" s="17">
        <v>0.50182245678320103</v>
      </c>
      <c r="H266" s="17">
        <v>0.45960816912469199</v>
      </c>
      <c r="I266" s="17">
        <v>0.50639950699852299</v>
      </c>
      <c r="J266" s="17">
        <v>0.45825510539739001</v>
      </c>
      <c r="K266" s="17">
        <v>0.44416036450461699</v>
      </c>
      <c r="L266" s="17">
        <v>0.53336943754041799</v>
      </c>
      <c r="M266" s="17"/>
      <c r="N266" s="17">
        <v>0.475126424627769</v>
      </c>
      <c r="O266" s="17">
        <v>0.48769337875768198</v>
      </c>
      <c r="P266" s="17">
        <v>0.50151347071147301</v>
      </c>
      <c r="Q266" s="17">
        <v>0.48040692075763503</v>
      </c>
      <c r="R266" s="17"/>
      <c r="S266" s="17">
        <v>0.42307614795854198</v>
      </c>
      <c r="T266" s="17">
        <v>0.50905762561429002</v>
      </c>
      <c r="U266" s="17">
        <v>0.597816584509271</v>
      </c>
      <c r="V266" s="17">
        <v>0.59021146422256698</v>
      </c>
      <c r="W266" s="17">
        <v>0.42018187412949798</v>
      </c>
      <c r="X266" s="17">
        <v>0.50504267379015</v>
      </c>
      <c r="Y266" s="17">
        <v>0.35631827861978399</v>
      </c>
      <c r="Z266" s="17">
        <v>0.39332219538827701</v>
      </c>
      <c r="AA266" s="17">
        <v>0.52476660152964405</v>
      </c>
      <c r="AB266" s="17">
        <v>0.49887188378356601</v>
      </c>
      <c r="AC266" s="17">
        <v>0.52594202993541395</v>
      </c>
      <c r="AD266" s="17">
        <v>0.313912917878228</v>
      </c>
      <c r="AE266" s="17"/>
      <c r="AF266" s="17">
        <v>0.46337960976322901</v>
      </c>
      <c r="AG266" s="17">
        <v>0.53245775931945705</v>
      </c>
      <c r="AH266" s="17">
        <v>0.40564960831656199</v>
      </c>
      <c r="AI266" s="17"/>
      <c r="AJ266" s="17">
        <v>0.45941649236503102</v>
      </c>
      <c r="AK266" s="17">
        <v>0.49826173280538</v>
      </c>
      <c r="AL266" s="17">
        <v>0.59076865952341595</v>
      </c>
      <c r="AM266" s="17">
        <v>0.39280412644745299</v>
      </c>
      <c r="AN266" s="17">
        <v>0.46334673070907201</v>
      </c>
      <c r="AO266" s="17"/>
      <c r="AP266" s="17">
        <v>0.50198200028172402</v>
      </c>
      <c r="AQ266" s="17">
        <v>0.48031106348939001</v>
      </c>
      <c r="AR266" s="17">
        <v>0.47613713159829202</v>
      </c>
    </row>
    <row r="267" spans="2:44" x14ac:dyDescent="0.5">
      <c r="B267" t="s">
        <v>191</v>
      </c>
      <c r="C267" s="17">
        <v>0.101016149501178</v>
      </c>
      <c r="D267" s="17">
        <v>0.111283195489412</v>
      </c>
      <c r="E267" s="17">
        <v>9.0304724257517593E-2</v>
      </c>
      <c r="F267" s="17"/>
      <c r="G267" s="17">
        <v>9.6058027183701697E-2</v>
      </c>
      <c r="H267" s="17">
        <v>0.17667354128198701</v>
      </c>
      <c r="I267" s="17">
        <v>8.2555820261016793E-2</v>
      </c>
      <c r="J267" s="17">
        <v>0.110397872007042</v>
      </c>
      <c r="K267" s="17">
        <v>9.8808075027439699E-2</v>
      </c>
      <c r="L267" s="17">
        <v>5.36316337686083E-2</v>
      </c>
      <c r="M267" s="17"/>
      <c r="N267" s="17">
        <v>8.0640783245167796E-2</v>
      </c>
      <c r="O267" s="17">
        <v>0.112208181439396</v>
      </c>
      <c r="P267" s="17">
        <v>9.6731732124655606E-2</v>
      </c>
      <c r="Q267" s="17">
        <v>0.115208368805701</v>
      </c>
      <c r="R267" s="17"/>
      <c r="S267" s="17">
        <v>0.161681802782524</v>
      </c>
      <c r="T267" s="17">
        <v>0.13279714977693799</v>
      </c>
      <c r="U267" s="17">
        <v>7.8238621545874396E-2</v>
      </c>
      <c r="V267" s="17">
        <v>2.2736114225298001E-2</v>
      </c>
      <c r="W267" s="17">
        <v>0.12505830594412001</v>
      </c>
      <c r="X267" s="17">
        <v>7.2993341656431496E-2</v>
      </c>
      <c r="Y267" s="17">
        <v>9.1997718965397393E-2</v>
      </c>
      <c r="Z267" s="17">
        <v>0.19193283035557901</v>
      </c>
      <c r="AA267" s="17">
        <v>5.8409786027943E-2</v>
      </c>
      <c r="AB267" s="17">
        <v>0.116002027600674</v>
      </c>
      <c r="AC267" s="17">
        <v>6.4977952683519399E-2</v>
      </c>
      <c r="AD267" s="17">
        <v>8.3332166038265196E-2</v>
      </c>
      <c r="AE267" s="17"/>
      <c r="AF267" s="17">
        <v>9.1779911557462499E-2</v>
      </c>
      <c r="AG267" s="17">
        <v>0.118049581834456</v>
      </c>
      <c r="AH267" s="17">
        <v>7.2130694004390095E-2</v>
      </c>
      <c r="AI267" s="17"/>
      <c r="AJ267" s="17">
        <v>8.3332149305508696E-2</v>
      </c>
      <c r="AK267" s="17">
        <v>0.13173611904483501</v>
      </c>
      <c r="AL267" s="17">
        <v>5.7159719298463599E-2</v>
      </c>
      <c r="AM267" s="17">
        <v>0.117624944407376</v>
      </c>
      <c r="AN267" s="17">
        <v>9.4904651168354406E-2</v>
      </c>
      <c r="AO267" s="17"/>
      <c r="AP267" s="17">
        <v>8.2713690682111707E-2</v>
      </c>
      <c r="AQ267" s="17">
        <v>0.10434862332165699</v>
      </c>
      <c r="AR267" s="17">
        <v>6.4026949354036397E-2</v>
      </c>
    </row>
    <row r="268" spans="2:44" x14ac:dyDescent="0.5">
      <c r="B268" t="s">
        <v>192</v>
      </c>
      <c r="C268" s="17">
        <v>3.2034222381425198E-2</v>
      </c>
      <c r="D268" s="17">
        <v>3.7880843516496003E-2</v>
      </c>
      <c r="E268" s="17">
        <v>2.5875544076125401E-2</v>
      </c>
      <c r="F268" s="17"/>
      <c r="G268" s="17">
        <v>3.11530355345216E-2</v>
      </c>
      <c r="H268" s="17">
        <v>4.0161725819729398E-2</v>
      </c>
      <c r="I268" s="17">
        <v>5.3714231876100201E-2</v>
      </c>
      <c r="J268" s="17">
        <v>3.6398230256727601E-2</v>
      </c>
      <c r="K268" s="17">
        <v>1.2460316442966799E-2</v>
      </c>
      <c r="L268" s="17">
        <v>1.7333439591276398E-2</v>
      </c>
      <c r="M268" s="17"/>
      <c r="N268" s="17">
        <v>2.6275462598622401E-2</v>
      </c>
      <c r="O268" s="17">
        <v>1.7946342859204999E-2</v>
      </c>
      <c r="P268" s="17">
        <v>5.3131379704744498E-2</v>
      </c>
      <c r="Q268" s="17">
        <v>3.3956083593081297E-2</v>
      </c>
      <c r="R268" s="17"/>
      <c r="S268" s="17">
        <v>4.0248505546878699E-2</v>
      </c>
      <c r="T268" s="17">
        <v>4.6912318457218799E-2</v>
      </c>
      <c r="U268" s="17">
        <v>2.3264087227573501E-2</v>
      </c>
      <c r="V268" s="17">
        <v>3.1791601650240302E-2</v>
      </c>
      <c r="W268" s="17">
        <v>0</v>
      </c>
      <c r="X268" s="17">
        <v>2.2535343317372999E-2</v>
      </c>
      <c r="Y268" s="17">
        <v>4.09485003319386E-2</v>
      </c>
      <c r="Z268" s="17">
        <v>5.2098977449666399E-2</v>
      </c>
      <c r="AA268" s="17">
        <v>1.9675433033343102E-2</v>
      </c>
      <c r="AB268" s="17">
        <v>6.3398251386613397E-2</v>
      </c>
      <c r="AC268" s="17">
        <v>0</v>
      </c>
      <c r="AD268" s="17">
        <v>0</v>
      </c>
      <c r="AE268" s="17"/>
      <c r="AF268" s="17">
        <v>4.1233176401167103E-2</v>
      </c>
      <c r="AG268" s="17">
        <v>1.11181192599313E-2</v>
      </c>
      <c r="AH268" s="17">
        <v>6.4233950642250098E-2</v>
      </c>
      <c r="AI268" s="17"/>
      <c r="AJ268" s="17">
        <v>3.16050777395546E-2</v>
      </c>
      <c r="AK268" s="17">
        <v>1.8537419855737002E-2</v>
      </c>
      <c r="AL268" s="17">
        <v>2.8722096106976701E-2</v>
      </c>
      <c r="AM268" s="17">
        <v>8.4980452844822002E-2</v>
      </c>
      <c r="AN268" s="17">
        <v>5.3121605273957297E-2</v>
      </c>
      <c r="AO268" s="17"/>
      <c r="AP268" s="17">
        <v>1.74391722769979E-2</v>
      </c>
      <c r="AQ268" s="17">
        <v>1.90501986794471E-2</v>
      </c>
      <c r="AR268" s="17">
        <v>9.1387859048808306E-2</v>
      </c>
    </row>
    <row r="269" spans="2:44" x14ac:dyDescent="0.5">
      <c r="B269" t="s">
        <v>87</v>
      </c>
      <c r="C269" s="17">
        <v>6.6654198099295306E-2</v>
      </c>
      <c r="D269" s="17">
        <v>5.5692861590119998E-2</v>
      </c>
      <c r="E269" s="17">
        <v>7.8493893599419204E-2</v>
      </c>
      <c r="F269" s="17"/>
      <c r="G269" s="17">
        <v>9.54344658209028E-2</v>
      </c>
      <c r="H269" s="17">
        <v>4.9239606739213598E-2</v>
      </c>
      <c r="I269" s="17">
        <v>6.8192087683799807E-2</v>
      </c>
      <c r="J269" s="17">
        <v>9.4363092894634099E-2</v>
      </c>
      <c r="K269" s="17">
        <v>6.9596511512461795E-2</v>
      </c>
      <c r="L269" s="17">
        <v>3.5094327070996897E-2</v>
      </c>
      <c r="M269" s="17"/>
      <c r="N269" s="17">
        <v>7.20975343669229E-2</v>
      </c>
      <c r="O269" s="17">
        <v>4.4031877751480299E-2</v>
      </c>
      <c r="P269" s="17">
        <v>9.0082697736001902E-2</v>
      </c>
      <c r="Q269" s="17">
        <v>6.4215931962321504E-2</v>
      </c>
      <c r="R269" s="17"/>
      <c r="S269" s="17">
        <v>6.5512881007921506E-2</v>
      </c>
      <c r="T269" s="17">
        <v>5.9977223567327702E-2</v>
      </c>
      <c r="U269" s="17">
        <v>7.3370388277822898E-2</v>
      </c>
      <c r="V269" s="17">
        <v>6.4560135492752704E-2</v>
      </c>
      <c r="W269" s="17">
        <v>9.3884182163538402E-2</v>
      </c>
      <c r="X269" s="17">
        <v>5.7971136744296298E-2</v>
      </c>
      <c r="Y269" s="17">
        <v>6.1105524725583303E-2</v>
      </c>
      <c r="Z269" s="17">
        <v>2.5610033384060201E-2</v>
      </c>
      <c r="AA269" s="17">
        <v>6.1815599643363903E-2</v>
      </c>
      <c r="AB269" s="17">
        <v>7.0999246444027705E-2</v>
      </c>
      <c r="AC269" s="17">
        <v>8.7243923447029706E-2</v>
      </c>
      <c r="AD269" s="17">
        <v>9.9544106209597305E-2</v>
      </c>
      <c r="AE269" s="17"/>
      <c r="AF269" s="17">
        <v>7.1063363041053207E-2</v>
      </c>
      <c r="AG269" s="17">
        <v>3.9310379160455503E-2</v>
      </c>
      <c r="AH269" s="17">
        <v>9.9054235854457703E-2</v>
      </c>
      <c r="AI269" s="17"/>
      <c r="AJ269" s="17">
        <v>3.5419481402098003E-2</v>
      </c>
      <c r="AK269" s="17">
        <v>6.4069981838998605E-2</v>
      </c>
      <c r="AL269" s="17">
        <v>3.06311311127823E-2</v>
      </c>
      <c r="AM269" s="17">
        <v>8.4763858948893697E-2</v>
      </c>
      <c r="AN269" s="17">
        <v>0.118388064423402</v>
      </c>
      <c r="AO269" s="17"/>
      <c r="AP269" s="17">
        <v>3.09825048289597E-2</v>
      </c>
      <c r="AQ269" s="17">
        <v>4.8865151558265998E-2</v>
      </c>
      <c r="AR269" s="17">
        <v>6.4648578985550098E-2</v>
      </c>
    </row>
    <row r="270" spans="2:44" x14ac:dyDescent="0.5">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7"/>
      <c r="AL270" s="17"/>
      <c r="AM270" s="17"/>
      <c r="AN270" s="17"/>
      <c r="AO270" s="17"/>
      <c r="AP270" s="17"/>
      <c r="AQ270" s="17"/>
      <c r="AR270" s="17"/>
    </row>
    <row r="271" spans="2:44" x14ac:dyDescent="0.5">
      <c r="B271" s="6" t="s">
        <v>200</v>
      </c>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c r="AL271" s="17"/>
      <c r="AM271" s="17"/>
      <c r="AN271" s="17"/>
      <c r="AO271" s="17"/>
      <c r="AP271" s="17"/>
      <c r="AQ271" s="17"/>
      <c r="AR271" s="17"/>
    </row>
    <row r="272" spans="2:44" x14ac:dyDescent="0.5">
      <c r="B272" s="24" t="s">
        <v>194</v>
      </c>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7"/>
      <c r="AO272" s="17"/>
      <c r="AP272" s="17"/>
      <c r="AQ272" s="17"/>
      <c r="AR272" s="17"/>
    </row>
    <row r="273" spans="2:44" x14ac:dyDescent="0.5">
      <c r="B273" t="s">
        <v>189</v>
      </c>
      <c r="C273" s="17">
        <v>0.32539898188093402</v>
      </c>
      <c r="D273" s="17">
        <v>0.334382984923424</v>
      </c>
      <c r="E273" s="17">
        <v>0.31520651998820598</v>
      </c>
      <c r="F273" s="17"/>
      <c r="G273" s="17">
        <v>0.31370476078323201</v>
      </c>
      <c r="H273" s="17">
        <v>0.34584059423122099</v>
      </c>
      <c r="I273" s="17">
        <v>0.355612289025242</v>
      </c>
      <c r="J273" s="17">
        <v>0.27467191343404801</v>
      </c>
      <c r="K273" s="17">
        <v>0.29042465437028198</v>
      </c>
      <c r="L273" s="17">
        <v>0.35178092155944202</v>
      </c>
      <c r="M273" s="17"/>
      <c r="N273" s="17">
        <v>0.34168041121558601</v>
      </c>
      <c r="O273" s="17">
        <v>0.31769971025412602</v>
      </c>
      <c r="P273" s="17">
        <v>0.33500413764337</v>
      </c>
      <c r="Q273" s="17">
        <v>0.30328726052264299</v>
      </c>
      <c r="R273" s="17"/>
      <c r="S273" s="17">
        <v>0.35978225044814899</v>
      </c>
      <c r="T273" s="17">
        <v>0.231309731570641</v>
      </c>
      <c r="U273" s="17">
        <v>0.286560361873412</v>
      </c>
      <c r="V273" s="17">
        <v>0.39220923327990997</v>
      </c>
      <c r="W273" s="17">
        <v>0.27418101618471702</v>
      </c>
      <c r="X273" s="17">
        <v>0.31007646312287301</v>
      </c>
      <c r="Y273" s="17">
        <v>0.34903484856139</v>
      </c>
      <c r="Z273" s="17">
        <v>0.27990266466549901</v>
      </c>
      <c r="AA273" s="17">
        <v>0.34332615539629602</v>
      </c>
      <c r="AB273" s="17">
        <v>0.387454961150694</v>
      </c>
      <c r="AC273" s="17">
        <v>0.32292285047626601</v>
      </c>
      <c r="AD273" s="17">
        <v>0.43018781393410199</v>
      </c>
      <c r="AE273" s="17"/>
      <c r="AF273" s="17">
        <v>0.32875755520503802</v>
      </c>
      <c r="AG273" s="17">
        <v>0.33264535759811398</v>
      </c>
      <c r="AH273" s="17">
        <v>0.32688213056891702</v>
      </c>
      <c r="AI273" s="17"/>
      <c r="AJ273" s="17">
        <v>0.33325717331187199</v>
      </c>
      <c r="AK273" s="17">
        <v>0.353428357123934</v>
      </c>
      <c r="AL273" s="17">
        <v>0.29626605177533299</v>
      </c>
      <c r="AM273" s="17">
        <v>0.42001010959796298</v>
      </c>
      <c r="AN273" s="17">
        <v>0.28377714961543199</v>
      </c>
      <c r="AO273" s="17"/>
      <c r="AP273" s="17">
        <v>0.30545780557820301</v>
      </c>
      <c r="AQ273" s="17">
        <v>0.39328534884013899</v>
      </c>
      <c r="AR273" s="17">
        <v>0.28855054528187701</v>
      </c>
    </row>
    <row r="274" spans="2:44" x14ac:dyDescent="0.5">
      <c r="B274" t="s">
        <v>190</v>
      </c>
      <c r="C274" s="17">
        <v>0.47369194515318103</v>
      </c>
      <c r="D274" s="17">
        <v>0.45882151216546802</v>
      </c>
      <c r="E274" s="17">
        <v>0.48935350752228302</v>
      </c>
      <c r="F274" s="17"/>
      <c r="G274" s="17">
        <v>0.46087546756494902</v>
      </c>
      <c r="H274" s="17">
        <v>0.468404292315999</v>
      </c>
      <c r="I274" s="17">
        <v>0.42107354719171097</v>
      </c>
      <c r="J274" s="17">
        <v>0.50578670282948901</v>
      </c>
      <c r="K274" s="17">
        <v>0.507921419542395</v>
      </c>
      <c r="L274" s="17">
        <v>0.48163503099962002</v>
      </c>
      <c r="M274" s="17"/>
      <c r="N274" s="17">
        <v>0.50358666194604296</v>
      </c>
      <c r="O274" s="17">
        <v>0.47803275672983903</v>
      </c>
      <c r="P274" s="17">
        <v>0.46373321153893698</v>
      </c>
      <c r="Q274" s="17">
        <v>0.45412325838624601</v>
      </c>
      <c r="R274" s="17"/>
      <c r="S274" s="17">
        <v>0.436596896502432</v>
      </c>
      <c r="T274" s="17">
        <v>0.56346938255983103</v>
      </c>
      <c r="U274" s="17">
        <v>0.55589572539300502</v>
      </c>
      <c r="V274" s="17">
        <v>0.46578021138498199</v>
      </c>
      <c r="W274" s="17">
        <v>0.51342350371099998</v>
      </c>
      <c r="X274" s="17">
        <v>0.47183965517450799</v>
      </c>
      <c r="Y274" s="17">
        <v>0.44335974980923099</v>
      </c>
      <c r="Z274" s="17">
        <v>0.53663770033691705</v>
      </c>
      <c r="AA274" s="17">
        <v>0.42992422233865701</v>
      </c>
      <c r="AB274" s="17">
        <v>0.39334873501275802</v>
      </c>
      <c r="AC274" s="17">
        <v>0.49533885264536998</v>
      </c>
      <c r="AD274" s="17">
        <v>0.280672275402094</v>
      </c>
      <c r="AE274" s="17"/>
      <c r="AF274" s="17">
        <v>0.474182709757281</v>
      </c>
      <c r="AG274" s="17">
        <v>0.50068767869173603</v>
      </c>
      <c r="AH274" s="17">
        <v>0.40734630653625398</v>
      </c>
      <c r="AI274" s="17"/>
      <c r="AJ274" s="17">
        <v>0.49965120679838099</v>
      </c>
      <c r="AK274" s="17">
        <v>0.47090207354901897</v>
      </c>
      <c r="AL274" s="17">
        <v>0.53080549624982698</v>
      </c>
      <c r="AM274" s="17">
        <v>0.35515987208359501</v>
      </c>
      <c r="AN274" s="17">
        <v>0.41936302773817502</v>
      </c>
      <c r="AO274" s="17"/>
      <c r="AP274" s="17">
        <v>0.50163980439897204</v>
      </c>
      <c r="AQ274" s="17">
        <v>0.454183498748431</v>
      </c>
      <c r="AR274" s="17">
        <v>0.50104141754865905</v>
      </c>
    </row>
    <row r="275" spans="2:44" x14ac:dyDescent="0.5">
      <c r="B275" t="s">
        <v>191</v>
      </c>
      <c r="C275" s="17">
        <v>0.10462933056738501</v>
      </c>
      <c r="D275" s="17">
        <v>0.11361133749043301</v>
      </c>
      <c r="E275" s="17">
        <v>9.5904343287508603E-2</v>
      </c>
      <c r="F275" s="17"/>
      <c r="G275" s="17">
        <v>0.115389769825936</v>
      </c>
      <c r="H275" s="17">
        <v>0.140116915395429</v>
      </c>
      <c r="I275" s="17">
        <v>0.114059920643833</v>
      </c>
      <c r="J275" s="17">
        <v>8.8932089666573899E-2</v>
      </c>
      <c r="K275" s="17">
        <v>9.4422134629089896E-2</v>
      </c>
      <c r="L275" s="17">
        <v>7.9936047543389302E-2</v>
      </c>
      <c r="M275" s="17"/>
      <c r="N275" s="17">
        <v>0.102387926247266</v>
      </c>
      <c r="O275" s="17">
        <v>0.112133247637832</v>
      </c>
      <c r="P275" s="17">
        <v>9.1317839730694197E-2</v>
      </c>
      <c r="Q275" s="17">
        <v>0.11320265793209</v>
      </c>
      <c r="R275" s="17"/>
      <c r="S275" s="17">
        <v>0.106760412838678</v>
      </c>
      <c r="T275" s="17">
        <v>0.102648422318792</v>
      </c>
      <c r="U275" s="17">
        <v>7.1841740737125098E-2</v>
      </c>
      <c r="V275" s="17">
        <v>9.1134432570504506E-2</v>
      </c>
      <c r="W275" s="17">
        <v>9.6597611813790105E-2</v>
      </c>
      <c r="X275" s="17">
        <v>8.7120622940089598E-2</v>
      </c>
      <c r="Y275" s="17">
        <v>0.104250860235645</v>
      </c>
      <c r="Z275" s="17">
        <v>0.118156053055492</v>
      </c>
      <c r="AA275" s="17">
        <v>0.129702935197993</v>
      </c>
      <c r="AB275" s="17">
        <v>0.13058019385742201</v>
      </c>
      <c r="AC275" s="17">
        <v>0.105240528035215</v>
      </c>
      <c r="AD275" s="17">
        <v>0.114301034328498</v>
      </c>
      <c r="AE275" s="17"/>
      <c r="AF275" s="17">
        <v>0.107061060475216</v>
      </c>
      <c r="AG275" s="17">
        <v>9.9551178079511707E-2</v>
      </c>
      <c r="AH275" s="17">
        <v>9.4744677524816107E-2</v>
      </c>
      <c r="AI275" s="17"/>
      <c r="AJ275" s="17">
        <v>0.105069463524957</v>
      </c>
      <c r="AK275" s="17">
        <v>8.4493201371007007E-2</v>
      </c>
      <c r="AL275" s="17">
        <v>0.14063732554556799</v>
      </c>
      <c r="AM275" s="17">
        <v>8.9553329172688406E-2</v>
      </c>
      <c r="AN275" s="17">
        <v>8.7341871378796204E-2</v>
      </c>
      <c r="AO275" s="17"/>
      <c r="AP275" s="17">
        <v>0.12609486824568</v>
      </c>
      <c r="AQ275" s="17">
        <v>7.6650856121571104E-2</v>
      </c>
      <c r="AR275" s="17">
        <v>0.16362656315857199</v>
      </c>
    </row>
    <row r="276" spans="2:44" x14ac:dyDescent="0.5">
      <c r="B276" t="s">
        <v>192</v>
      </c>
      <c r="C276" s="17">
        <v>2.1803042100469999E-2</v>
      </c>
      <c r="D276" s="17">
        <v>2.6149852692077199E-2</v>
      </c>
      <c r="E276" s="17">
        <v>1.7526391249545799E-2</v>
      </c>
      <c r="F276" s="17"/>
      <c r="G276" s="17">
        <v>2.6531505599050698E-2</v>
      </c>
      <c r="H276" s="17">
        <v>1.3762795065802099E-2</v>
      </c>
      <c r="I276" s="17">
        <v>2.6971092882090399E-2</v>
      </c>
      <c r="J276" s="17">
        <v>1.8646386291542302E-2</v>
      </c>
      <c r="K276" s="17">
        <v>2.1035804918717899E-2</v>
      </c>
      <c r="L276" s="17">
        <v>2.4184650739718799E-2</v>
      </c>
      <c r="M276" s="17"/>
      <c r="N276" s="17">
        <v>1.8316020187084999E-2</v>
      </c>
      <c r="O276" s="17">
        <v>1.34843970019908E-2</v>
      </c>
      <c r="P276" s="17">
        <v>2.4106265276787699E-2</v>
      </c>
      <c r="Q276" s="17">
        <v>3.1899008107344903E-2</v>
      </c>
      <c r="R276" s="17"/>
      <c r="S276" s="17">
        <v>3.0831008437677498E-2</v>
      </c>
      <c r="T276" s="17">
        <v>2.9469125872587501E-2</v>
      </c>
      <c r="U276" s="17">
        <v>0</v>
      </c>
      <c r="V276" s="17">
        <v>9.3016524714229099E-3</v>
      </c>
      <c r="W276" s="17">
        <v>2.1225332310530001E-2</v>
      </c>
      <c r="X276" s="17">
        <v>2.2085123989940801E-2</v>
      </c>
      <c r="Y276" s="17">
        <v>3.8325817792371299E-2</v>
      </c>
      <c r="Z276" s="17">
        <v>2.5748952710708199E-2</v>
      </c>
      <c r="AA276" s="17">
        <v>9.7274675664570705E-3</v>
      </c>
      <c r="AB276" s="17">
        <v>1.3444126517683799E-2</v>
      </c>
      <c r="AC276" s="17">
        <v>1.45162812461955E-2</v>
      </c>
      <c r="AD276" s="17">
        <v>8.8148523788546998E-2</v>
      </c>
      <c r="AE276" s="17"/>
      <c r="AF276" s="17">
        <v>2.9365187464731799E-2</v>
      </c>
      <c r="AG276" s="17">
        <v>1.7998175849168199E-2</v>
      </c>
      <c r="AH276" s="17">
        <v>2.85389298796727E-2</v>
      </c>
      <c r="AI276" s="17"/>
      <c r="AJ276" s="17">
        <v>2.0355678241919899E-2</v>
      </c>
      <c r="AK276" s="17">
        <v>2.1745246801198E-2</v>
      </c>
      <c r="AL276" s="17">
        <v>2.10556702940757E-2</v>
      </c>
      <c r="AM276" s="17">
        <v>4.3543627030180602E-2</v>
      </c>
      <c r="AN276" s="17">
        <v>3.9636373149999099E-2</v>
      </c>
      <c r="AO276" s="17"/>
      <c r="AP276" s="17">
        <v>2.1748700488713201E-2</v>
      </c>
      <c r="AQ276" s="17">
        <v>2.1759804988197299E-2</v>
      </c>
      <c r="AR276" s="17">
        <v>1.1873002830498599E-2</v>
      </c>
    </row>
    <row r="277" spans="2:44" x14ac:dyDescent="0.5">
      <c r="B277" t="s">
        <v>87</v>
      </c>
      <c r="C277" s="17">
        <v>7.4476700298030302E-2</v>
      </c>
      <c r="D277" s="17">
        <v>6.7034312728598194E-2</v>
      </c>
      <c r="E277" s="17">
        <v>8.2009237952456696E-2</v>
      </c>
      <c r="F277" s="17"/>
      <c r="G277" s="17">
        <v>8.3498496226832197E-2</v>
      </c>
      <c r="H277" s="17">
        <v>3.1875402991547903E-2</v>
      </c>
      <c r="I277" s="17">
        <v>8.2283150257123294E-2</v>
      </c>
      <c r="J277" s="17">
        <v>0.111962907778346</v>
      </c>
      <c r="K277" s="17">
        <v>8.6195986539515199E-2</v>
      </c>
      <c r="L277" s="17">
        <v>6.2463349157829702E-2</v>
      </c>
      <c r="M277" s="17"/>
      <c r="N277" s="17">
        <v>3.40289804040197E-2</v>
      </c>
      <c r="O277" s="17">
        <v>7.8649888376212507E-2</v>
      </c>
      <c r="P277" s="17">
        <v>8.5838545810210901E-2</v>
      </c>
      <c r="Q277" s="17">
        <v>9.7487815051675697E-2</v>
      </c>
      <c r="R277" s="17"/>
      <c r="S277" s="17">
        <v>6.6029431773063793E-2</v>
      </c>
      <c r="T277" s="17">
        <v>7.3103337678148694E-2</v>
      </c>
      <c r="U277" s="17">
        <v>8.5702171996457799E-2</v>
      </c>
      <c r="V277" s="17">
        <v>4.1574470293181003E-2</v>
      </c>
      <c r="W277" s="17">
        <v>9.4572535979962596E-2</v>
      </c>
      <c r="X277" s="17">
        <v>0.10887813477258899</v>
      </c>
      <c r="Y277" s="17">
        <v>6.5028723601361596E-2</v>
      </c>
      <c r="Z277" s="17">
        <v>3.9554629231383698E-2</v>
      </c>
      <c r="AA277" s="17">
        <v>8.7319219500595999E-2</v>
      </c>
      <c r="AB277" s="17">
        <v>7.5171983461441799E-2</v>
      </c>
      <c r="AC277" s="17">
        <v>6.1981487596953898E-2</v>
      </c>
      <c r="AD277" s="17">
        <v>8.6690352546758595E-2</v>
      </c>
      <c r="AE277" s="17"/>
      <c r="AF277" s="17">
        <v>6.0633487097733099E-2</v>
      </c>
      <c r="AG277" s="17">
        <v>4.9117609781469299E-2</v>
      </c>
      <c r="AH277" s="17">
        <v>0.14248795549033899</v>
      </c>
      <c r="AI277" s="17"/>
      <c r="AJ277" s="17">
        <v>4.1666478122869603E-2</v>
      </c>
      <c r="AK277" s="17">
        <v>6.9431121154842096E-2</v>
      </c>
      <c r="AL277" s="17">
        <v>1.1235456135196499E-2</v>
      </c>
      <c r="AM277" s="17">
        <v>9.1733062115572903E-2</v>
      </c>
      <c r="AN277" s="17">
        <v>0.16988157811759699</v>
      </c>
      <c r="AO277" s="17"/>
      <c r="AP277" s="17">
        <v>4.5058821288431902E-2</v>
      </c>
      <c r="AQ277" s="17">
        <v>5.4120491301661397E-2</v>
      </c>
      <c r="AR277" s="17">
        <v>3.4908471180392302E-2</v>
      </c>
    </row>
    <row r="278" spans="2:44" x14ac:dyDescent="0.5">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7"/>
      <c r="AO278" s="17"/>
      <c r="AP278" s="17"/>
      <c r="AQ278" s="17"/>
      <c r="AR278" s="17"/>
    </row>
    <row r="279" spans="2:44" x14ac:dyDescent="0.5">
      <c r="B279" s="6" t="s">
        <v>201</v>
      </c>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c r="AL279" s="17"/>
      <c r="AM279" s="17"/>
      <c r="AN279" s="17"/>
      <c r="AO279" s="17"/>
      <c r="AP279" s="17"/>
      <c r="AQ279" s="17"/>
      <c r="AR279" s="17"/>
    </row>
    <row r="280" spans="2:44" x14ac:dyDescent="0.5">
      <c r="B280" s="24" t="s">
        <v>194</v>
      </c>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row>
    <row r="281" spans="2:44" x14ac:dyDescent="0.5">
      <c r="B281" t="s">
        <v>189</v>
      </c>
      <c r="C281" s="17">
        <v>0.172504317577062</v>
      </c>
      <c r="D281" s="17">
        <v>0.18444479176814901</v>
      </c>
      <c r="E281" s="17">
        <v>0.162013903411097</v>
      </c>
      <c r="F281" s="17"/>
      <c r="G281" s="17">
        <v>0.221285311633138</v>
      </c>
      <c r="H281" s="17">
        <v>0.237635311836457</v>
      </c>
      <c r="I281" s="17">
        <v>0.195935008922316</v>
      </c>
      <c r="J281" s="17">
        <v>0.13159880074470701</v>
      </c>
      <c r="K281" s="17">
        <v>0.167411215409495</v>
      </c>
      <c r="L281" s="17">
        <v>0.104728682528961</v>
      </c>
      <c r="M281" s="17"/>
      <c r="N281" s="17">
        <v>0.18115820243723299</v>
      </c>
      <c r="O281" s="17">
        <v>0.13754921687218</v>
      </c>
      <c r="P281" s="17">
        <v>0.17000198563048199</v>
      </c>
      <c r="Q281" s="17">
        <v>0.19945053740945801</v>
      </c>
      <c r="R281" s="17"/>
      <c r="S281" s="17">
        <v>0.186993248495814</v>
      </c>
      <c r="T281" s="17">
        <v>0.13595056259958899</v>
      </c>
      <c r="U281" s="17">
        <v>0.1515163242249</v>
      </c>
      <c r="V281" s="17">
        <v>0.19884179061368201</v>
      </c>
      <c r="W281" s="17">
        <v>0.13351041847734099</v>
      </c>
      <c r="X281" s="17">
        <v>0.19357599438631001</v>
      </c>
      <c r="Y281" s="17">
        <v>0.19801784748832399</v>
      </c>
      <c r="Z281" s="17">
        <v>0.195102961157579</v>
      </c>
      <c r="AA281" s="17">
        <v>0.18470159625105401</v>
      </c>
      <c r="AB281" s="17">
        <v>0.165022085832221</v>
      </c>
      <c r="AC281" s="17">
        <v>0.186105586119407</v>
      </c>
      <c r="AD281" s="17">
        <v>0.104799282503173</v>
      </c>
      <c r="AE281" s="17"/>
      <c r="AF281" s="17">
        <v>0.163484746385027</v>
      </c>
      <c r="AG281" s="17">
        <v>0.17400007434430501</v>
      </c>
      <c r="AH281" s="17">
        <v>0.173161554053057</v>
      </c>
      <c r="AI281" s="17"/>
      <c r="AJ281" s="17">
        <v>0.16979843778635401</v>
      </c>
      <c r="AK281" s="17">
        <v>0.240855361034819</v>
      </c>
      <c r="AL281" s="17">
        <v>0.11415731540202299</v>
      </c>
      <c r="AM281" s="17">
        <v>0.102234375783871</v>
      </c>
      <c r="AN281" s="17">
        <v>0.15480310490844701</v>
      </c>
      <c r="AO281" s="17"/>
      <c r="AP281" s="17">
        <v>0.173868541982201</v>
      </c>
      <c r="AQ281" s="17">
        <v>0.231410326763277</v>
      </c>
      <c r="AR281" s="17">
        <v>0.20243187539833701</v>
      </c>
    </row>
    <row r="282" spans="2:44" x14ac:dyDescent="0.5">
      <c r="B282" t="s">
        <v>190</v>
      </c>
      <c r="C282" s="17">
        <v>0.45065208165858101</v>
      </c>
      <c r="D282" s="17">
        <v>0.41154547990791301</v>
      </c>
      <c r="E282" s="17">
        <v>0.48698919348915898</v>
      </c>
      <c r="F282" s="17"/>
      <c r="G282" s="17">
        <v>0.48303910693473101</v>
      </c>
      <c r="H282" s="17">
        <v>0.42390871804793001</v>
      </c>
      <c r="I282" s="17">
        <v>0.46607046055437001</v>
      </c>
      <c r="J282" s="17">
        <v>0.48787341101056197</v>
      </c>
      <c r="K282" s="17">
        <v>0.40325433160081298</v>
      </c>
      <c r="L282" s="17">
        <v>0.438378176438252</v>
      </c>
      <c r="M282" s="17"/>
      <c r="N282" s="17">
        <v>0.45315556590842598</v>
      </c>
      <c r="O282" s="17">
        <v>0.50195958646125205</v>
      </c>
      <c r="P282" s="17">
        <v>0.424382360128709</v>
      </c>
      <c r="Q282" s="17">
        <v>0.41390369425672702</v>
      </c>
      <c r="R282" s="17"/>
      <c r="S282" s="17">
        <v>0.443906412857206</v>
      </c>
      <c r="T282" s="17">
        <v>0.52100644436567201</v>
      </c>
      <c r="U282" s="17">
        <v>0.51887489921222996</v>
      </c>
      <c r="V282" s="17">
        <v>0.37600018596590201</v>
      </c>
      <c r="W282" s="17">
        <v>0.41159938204916202</v>
      </c>
      <c r="X282" s="17">
        <v>0.43355479610264502</v>
      </c>
      <c r="Y282" s="17">
        <v>0.42901891934534903</v>
      </c>
      <c r="Z282" s="17">
        <v>0.40463795120263801</v>
      </c>
      <c r="AA282" s="17">
        <v>0.45896123428609098</v>
      </c>
      <c r="AB282" s="17">
        <v>0.45555849636020601</v>
      </c>
      <c r="AC282" s="17">
        <v>0.44605055727472898</v>
      </c>
      <c r="AD282" s="17">
        <v>0.43985209493174998</v>
      </c>
      <c r="AE282" s="17"/>
      <c r="AF282" s="17">
        <v>0.45908894997559901</v>
      </c>
      <c r="AG282" s="17">
        <v>0.45565752684253902</v>
      </c>
      <c r="AH282" s="17">
        <v>0.41577360591630003</v>
      </c>
      <c r="AI282" s="17"/>
      <c r="AJ282" s="17">
        <v>0.45109760725391501</v>
      </c>
      <c r="AK282" s="17">
        <v>0.45326892797838098</v>
      </c>
      <c r="AL282" s="17">
        <v>0.437158992468547</v>
      </c>
      <c r="AM282" s="17">
        <v>0.33411198872252101</v>
      </c>
      <c r="AN282" s="17">
        <v>0.42889022603788302</v>
      </c>
      <c r="AO282" s="17"/>
      <c r="AP282" s="17">
        <v>0.493526715670772</v>
      </c>
      <c r="AQ282" s="17">
        <v>0.43005088901518901</v>
      </c>
      <c r="AR282" s="17">
        <v>0.41595914988849197</v>
      </c>
    </row>
    <row r="283" spans="2:44" x14ac:dyDescent="0.5">
      <c r="B283" t="s">
        <v>191</v>
      </c>
      <c r="C283" s="17">
        <v>0.22284098326611501</v>
      </c>
      <c r="D283" s="17">
        <v>0.25345749202325402</v>
      </c>
      <c r="E283" s="17">
        <v>0.19274741017573899</v>
      </c>
      <c r="F283" s="17"/>
      <c r="G283" s="17">
        <v>0.15479230530464599</v>
      </c>
      <c r="H283" s="17">
        <v>0.19666094645537099</v>
      </c>
      <c r="I283" s="17">
        <v>0.19044848558744401</v>
      </c>
      <c r="J283" s="17">
        <v>0.23792672991038399</v>
      </c>
      <c r="K283" s="17">
        <v>0.26044017710631101</v>
      </c>
      <c r="L283" s="17">
        <v>0.27893113479828802</v>
      </c>
      <c r="M283" s="17"/>
      <c r="N283" s="17">
        <v>0.22246897100087001</v>
      </c>
      <c r="O283" s="17">
        <v>0.24253437788954699</v>
      </c>
      <c r="P283" s="17">
        <v>0.23682738696757899</v>
      </c>
      <c r="Q283" s="17">
        <v>0.19257990697094499</v>
      </c>
      <c r="R283" s="17"/>
      <c r="S283" s="17">
        <v>0.23608220013428499</v>
      </c>
      <c r="T283" s="17">
        <v>0.196228901933796</v>
      </c>
      <c r="U283" s="17">
        <v>0.180561809709118</v>
      </c>
      <c r="V283" s="17">
        <v>0.198573486950119</v>
      </c>
      <c r="W283" s="17">
        <v>0.35479875265462801</v>
      </c>
      <c r="X283" s="17">
        <v>0.22436996876197299</v>
      </c>
      <c r="Y283" s="17">
        <v>0.196347528308322</v>
      </c>
      <c r="Z283" s="17">
        <v>0.25071526415370499</v>
      </c>
      <c r="AA283" s="17">
        <v>0.232822130664885</v>
      </c>
      <c r="AB283" s="17">
        <v>0.22044651343968799</v>
      </c>
      <c r="AC283" s="17">
        <v>0.151613413891591</v>
      </c>
      <c r="AD283" s="17">
        <v>0.309105001213967</v>
      </c>
      <c r="AE283" s="17"/>
      <c r="AF283" s="17">
        <v>0.21615296360997199</v>
      </c>
      <c r="AG283" s="17">
        <v>0.24728490273571599</v>
      </c>
      <c r="AH283" s="17">
        <v>0.227296705425238</v>
      </c>
      <c r="AI283" s="17"/>
      <c r="AJ283" s="17">
        <v>0.23236328896062799</v>
      </c>
      <c r="AK283" s="17">
        <v>0.19703159049475</v>
      </c>
      <c r="AL283" s="17">
        <v>0.27108840157966102</v>
      </c>
      <c r="AM283" s="17">
        <v>0.43458235542614698</v>
      </c>
      <c r="AN283" s="17">
        <v>0.24691323135361801</v>
      </c>
      <c r="AO283" s="17"/>
      <c r="AP283" s="17">
        <v>0.21900145502985399</v>
      </c>
      <c r="AQ283" s="17">
        <v>0.21632991157419099</v>
      </c>
      <c r="AR283" s="17">
        <v>0.22174023010100599</v>
      </c>
    </row>
    <row r="284" spans="2:44" x14ac:dyDescent="0.5">
      <c r="B284" t="s">
        <v>192</v>
      </c>
      <c r="C284" s="17">
        <v>4.1559578213650701E-2</v>
      </c>
      <c r="D284" s="17">
        <v>4.8578700533643798E-2</v>
      </c>
      <c r="E284" s="17">
        <v>3.5036016767063798E-2</v>
      </c>
      <c r="F284" s="17"/>
      <c r="G284" s="17">
        <v>4.3606985527843603E-2</v>
      </c>
      <c r="H284" s="17">
        <v>4.33350637170105E-2</v>
      </c>
      <c r="I284" s="17">
        <v>5.90042462586381E-2</v>
      </c>
      <c r="J284" s="17">
        <v>3.09500728769436E-2</v>
      </c>
      <c r="K284" s="17">
        <v>2.57376506398952E-2</v>
      </c>
      <c r="L284" s="17">
        <v>4.4903712638619198E-2</v>
      </c>
      <c r="M284" s="17"/>
      <c r="N284" s="17">
        <v>3.4794642746915898E-2</v>
      </c>
      <c r="O284" s="17">
        <v>3.52998330913196E-2</v>
      </c>
      <c r="P284" s="17">
        <v>5.5567830406748099E-2</v>
      </c>
      <c r="Q284" s="17">
        <v>4.4958601712524998E-2</v>
      </c>
      <c r="R284" s="17"/>
      <c r="S284" s="17">
        <v>4.0475502338264198E-2</v>
      </c>
      <c r="T284" s="17">
        <v>4.3697531202926999E-2</v>
      </c>
      <c r="U284" s="17">
        <v>2.44404903540122E-2</v>
      </c>
      <c r="V284" s="17">
        <v>6.7582794805257307E-2</v>
      </c>
      <c r="W284" s="17">
        <v>0</v>
      </c>
      <c r="X284" s="17">
        <v>3.6384606549375302E-2</v>
      </c>
      <c r="Y284" s="17">
        <v>5.1734543072686802E-2</v>
      </c>
      <c r="Z284" s="17">
        <v>7.2230899122500997E-2</v>
      </c>
      <c r="AA284" s="17">
        <v>3.7371640372484603E-2</v>
      </c>
      <c r="AB284" s="17">
        <v>4.2570116066409702E-2</v>
      </c>
      <c r="AC284" s="17">
        <v>5.0679338156358403E-2</v>
      </c>
      <c r="AD284" s="17">
        <v>3.44073003826596E-2</v>
      </c>
      <c r="AE284" s="17"/>
      <c r="AF284" s="17">
        <v>4.6320564085573203E-2</v>
      </c>
      <c r="AG284" s="17">
        <v>3.6112232387610702E-2</v>
      </c>
      <c r="AH284" s="17">
        <v>4.7611382308568602E-2</v>
      </c>
      <c r="AI284" s="17"/>
      <c r="AJ284" s="17">
        <v>3.8488189402539098E-2</v>
      </c>
      <c r="AK284" s="17">
        <v>2.9333426492329898E-2</v>
      </c>
      <c r="AL284" s="17">
        <v>6.7093836716501307E-2</v>
      </c>
      <c r="AM284" s="17">
        <v>6.3390787053260095E-2</v>
      </c>
      <c r="AN284" s="17">
        <v>3.78463541416236E-2</v>
      </c>
      <c r="AO284" s="17"/>
      <c r="AP284" s="17">
        <v>2.3528862394164199E-2</v>
      </c>
      <c r="AQ284" s="17">
        <v>3.9169966206710802E-2</v>
      </c>
      <c r="AR284" s="17">
        <v>5.7307285242525902E-2</v>
      </c>
    </row>
    <row r="285" spans="2:44" x14ac:dyDescent="0.5">
      <c r="B285" t="s">
        <v>87</v>
      </c>
      <c r="C285" s="17">
        <v>0.112443039284591</v>
      </c>
      <c r="D285" s="17">
        <v>0.10197353576704</v>
      </c>
      <c r="E285" s="17">
        <v>0.123213476156941</v>
      </c>
      <c r="F285" s="17"/>
      <c r="G285" s="17">
        <v>9.7276290599641796E-2</v>
      </c>
      <c r="H285" s="17">
        <v>9.8459959943232006E-2</v>
      </c>
      <c r="I285" s="17">
        <v>8.85417986772324E-2</v>
      </c>
      <c r="J285" s="17">
        <v>0.111650985457404</v>
      </c>
      <c r="K285" s="17">
        <v>0.14315662524348599</v>
      </c>
      <c r="L285" s="17">
        <v>0.13305829359588001</v>
      </c>
      <c r="M285" s="17"/>
      <c r="N285" s="17">
        <v>0.108422617906556</v>
      </c>
      <c r="O285" s="17">
        <v>8.2656985685700596E-2</v>
      </c>
      <c r="P285" s="17">
        <v>0.113220436866482</v>
      </c>
      <c r="Q285" s="17">
        <v>0.14910725965034399</v>
      </c>
      <c r="R285" s="17"/>
      <c r="S285" s="17">
        <v>9.2542636174431106E-2</v>
      </c>
      <c r="T285" s="17">
        <v>0.10311655989801601</v>
      </c>
      <c r="U285" s="17">
        <v>0.12460647649973999</v>
      </c>
      <c r="V285" s="17">
        <v>0.15900174166504</v>
      </c>
      <c r="W285" s="17">
        <v>0.100091446818869</v>
      </c>
      <c r="X285" s="17">
        <v>0.112114634199697</v>
      </c>
      <c r="Y285" s="17">
        <v>0.124881161785318</v>
      </c>
      <c r="Z285" s="17">
        <v>7.7312924363577104E-2</v>
      </c>
      <c r="AA285" s="17">
        <v>8.6143398425485795E-2</v>
      </c>
      <c r="AB285" s="17">
        <v>0.116402788301475</v>
      </c>
      <c r="AC285" s="17">
        <v>0.165551104557915</v>
      </c>
      <c r="AD285" s="17">
        <v>0.111836320968451</v>
      </c>
      <c r="AE285" s="17"/>
      <c r="AF285" s="17">
        <v>0.114952775943828</v>
      </c>
      <c r="AG285" s="17">
        <v>8.6945263689829203E-2</v>
      </c>
      <c r="AH285" s="17">
        <v>0.13615675229683699</v>
      </c>
      <c r="AI285" s="17"/>
      <c r="AJ285" s="17">
        <v>0.10825247659656299</v>
      </c>
      <c r="AK285" s="17">
        <v>7.9510693999719995E-2</v>
      </c>
      <c r="AL285" s="17">
        <v>0.110501453833267</v>
      </c>
      <c r="AM285" s="17">
        <v>6.5680493014201702E-2</v>
      </c>
      <c r="AN285" s="17">
        <v>0.13154708355842901</v>
      </c>
      <c r="AO285" s="17"/>
      <c r="AP285" s="17">
        <v>9.0074424923009003E-2</v>
      </c>
      <c r="AQ285" s="17">
        <v>8.3038906440632401E-2</v>
      </c>
      <c r="AR285" s="17">
        <v>0.10256145936963899</v>
      </c>
    </row>
    <row r="286" spans="2:44" x14ac:dyDescent="0.5">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17"/>
      <c r="AK286" s="17"/>
      <c r="AL286" s="17"/>
      <c r="AM286" s="17"/>
      <c r="AN286" s="17"/>
      <c r="AO286" s="17"/>
      <c r="AP286" s="17"/>
      <c r="AQ286" s="17"/>
      <c r="AR286" s="17"/>
    </row>
    <row r="287" spans="2:44" x14ac:dyDescent="0.5">
      <c r="B287" s="6" t="s">
        <v>204</v>
      </c>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c r="AP287" s="17"/>
      <c r="AQ287" s="17"/>
      <c r="AR287" s="17"/>
    </row>
    <row r="288" spans="2:44" x14ac:dyDescent="0.5">
      <c r="B288" s="24" t="s">
        <v>194</v>
      </c>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7"/>
      <c r="AO288" s="17"/>
      <c r="AP288" s="17"/>
      <c r="AQ288" s="17"/>
      <c r="AR288" s="17"/>
    </row>
    <row r="289" spans="2:44" x14ac:dyDescent="0.5">
      <c r="B289" t="s">
        <v>202</v>
      </c>
      <c r="C289" s="17">
        <v>0.35083778456115899</v>
      </c>
      <c r="D289" s="17">
        <v>0.357192253190739</v>
      </c>
      <c r="E289" s="17">
        <v>0.34404797049128599</v>
      </c>
      <c r="F289" s="17"/>
      <c r="G289" s="17">
        <v>0.45865350212633099</v>
      </c>
      <c r="H289" s="17">
        <v>0.41518556868217599</v>
      </c>
      <c r="I289" s="17">
        <v>0.34233865391020801</v>
      </c>
      <c r="J289" s="17">
        <v>0.34973298962937499</v>
      </c>
      <c r="K289" s="17">
        <v>0.30824414458741201</v>
      </c>
      <c r="L289" s="17">
        <v>0.26119135676412902</v>
      </c>
      <c r="M289" s="17"/>
      <c r="N289" s="17">
        <v>0.325163785302574</v>
      </c>
      <c r="O289" s="17">
        <v>0.33116019262595298</v>
      </c>
      <c r="P289" s="17">
        <v>0.40219174510552602</v>
      </c>
      <c r="Q289" s="17">
        <v>0.36048186897487</v>
      </c>
      <c r="R289" s="17"/>
      <c r="S289" s="17">
        <v>0.39003381686260302</v>
      </c>
      <c r="T289" s="17">
        <v>0.30801380791885102</v>
      </c>
      <c r="U289" s="17">
        <v>0.32001198498821598</v>
      </c>
      <c r="V289" s="17">
        <v>0.33158204060903901</v>
      </c>
      <c r="W289" s="17">
        <v>0.48500562092939598</v>
      </c>
      <c r="X289" s="17">
        <v>0.35742213822159602</v>
      </c>
      <c r="Y289" s="17">
        <v>0.40208387639042698</v>
      </c>
      <c r="Z289" s="17">
        <v>0.29633761601043501</v>
      </c>
      <c r="AA289" s="17">
        <v>0.28838904712091901</v>
      </c>
      <c r="AB289" s="17">
        <v>0.243341375381952</v>
      </c>
      <c r="AC289" s="17">
        <v>0.463761456829972</v>
      </c>
      <c r="AD289" s="17">
        <v>0.42555151039250899</v>
      </c>
      <c r="AE289" s="17"/>
      <c r="AF289" s="17">
        <v>0.31756586576455598</v>
      </c>
      <c r="AG289" s="17">
        <v>0.36421246473239799</v>
      </c>
      <c r="AH289" s="17">
        <v>0.351516917810271</v>
      </c>
      <c r="AI289" s="17"/>
      <c r="AJ289" s="17">
        <v>0.27881094362888198</v>
      </c>
      <c r="AK289" s="17">
        <v>0.42977770125845899</v>
      </c>
      <c r="AL289" s="17">
        <v>0.28627327306741601</v>
      </c>
      <c r="AM289" s="17">
        <v>0.51421756077526803</v>
      </c>
      <c r="AN289" s="17">
        <v>0.29478051413145401</v>
      </c>
      <c r="AO289" s="17"/>
      <c r="AP289" s="17">
        <v>0.31180572826582198</v>
      </c>
      <c r="AQ289" s="17">
        <v>0.38910412701895303</v>
      </c>
      <c r="AR289" s="17">
        <v>0.3682280668765</v>
      </c>
    </row>
    <row r="290" spans="2:44" x14ac:dyDescent="0.5">
      <c r="B290" t="s">
        <v>203</v>
      </c>
      <c r="C290" s="17">
        <v>0.55988823762731899</v>
      </c>
      <c r="D290" s="17">
        <v>0.56732955779078997</v>
      </c>
      <c r="E290" s="17">
        <v>0.55323423267025795</v>
      </c>
      <c r="F290" s="17"/>
      <c r="G290" s="17">
        <v>0.46336265200577198</v>
      </c>
      <c r="H290" s="17">
        <v>0.54397179920484096</v>
      </c>
      <c r="I290" s="17">
        <v>0.52327159441028603</v>
      </c>
      <c r="J290" s="17">
        <v>0.55254217004933304</v>
      </c>
      <c r="K290" s="17">
        <v>0.60320543388172299</v>
      </c>
      <c r="L290" s="17">
        <v>0.64425219025050995</v>
      </c>
      <c r="M290" s="17"/>
      <c r="N290" s="17">
        <v>0.63115633088439305</v>
      </c>
      <c r="O290" s="17">
        <v>0.590285843726708</v>
      </c>
      <c r="P290" s="17">
        <v>0.51451917747363496</v>
      </c>
      <c r="Q290" s="17">
        <v>0.48503642433334199</v>
      </c>
      <c r="R290" s="17"/>
      <c r="S290" s="17">
        <v>0.51658448081417796</v>
      </c>
      <c r="T290" s="17">
        <v>0.61479964284476196</v>
      </c>
      <c r="U290" s="17">
        <v>0.54863486401407002</v>
      </c>
      <c r="V290" s="17">
        <v>0.55598005321602895</v>
      </c>
      <c r="W290" s="17">
        <v>0.46934402460389901</v>
      </c>
      <c r="X290" s="17">
        <v>0.55459786188862503</v>
      </c>
      <c r="Y290" s="17">
        <v>0.58496333847746496</v>
      </c>
      <c r="Z290" s="17">
        <v>0.57163796395447297</v>
      </c>
      <c r="AA290" s="17">
        <v>0.626197010086464</v>
      </c>
      <c r="AB290" s="17">
        <v>0.63121280195608798</v>
      </c>
      <c r="AC290" s="17">
        <v>0.448260686427013</v>
      </c>
      <c r="AD290" s="17">
        <v>0.49600015394700098</v>
      </c>
      <c r="AE290" s="17"/>
      <c r="AF290" s="17">
        <v>0.59017732486299102</v>
      </c>
      <c r="AG290" s="17">
        <v>0.57842609731360195</v>
      </c>
      <c r="AH290" s="17">
        <v>0.510709493051132</v>
      </c>
      <c r="AI290" s="17"/>
      <c r="AJ290" s="17">
        <v>0.65236545576178195</v>
      </c>
      <c r="AK290" s="17">
        <v>0.52326414556772705</v>
      </c>
      <c r="AL290" s="17">
        <v>0.65876794420676099</v>
      </c>
      <c r="AM290" s="17">
        <v>0.36895885305980403</v>
      </c>
      <c r="AN290" s="17">
        <v>0.54125558740301905</v>
      </c>
      <c r="AO290" s="17"/>
      <c r="AP290" s="17">
        <v>0.64388573627754997</v>
      </c>
      <c r="AQ290" s="17">
        <v>0.55899841058492705</v>
      </c>
      <c r="AR290" s="17">
        <v>0.55148526318680802</v>
      </c>
    </row>
    <row r="291" spans="2:44" x14ac:dyDescent="0.5">
      <c r="B291" t="s">
        <v>87</v>
      </c>
      <c r="C291" s="17">
        <v>8.9273977811522603E-2</v>
      </c>
      <c r="D291" s="17">
        <v>7.5478189018471004E-2</v>
      </c>
      <c r="E291" s="17">
        <v>0.102717796838456</v>
      </c>
      <c r="F291" s="17"/>
      <c r="G291" s="17">
        <v>7.7983845867896806E-2</v>
      </c>
      <c r="H291" s="17">
        <v>4.08426321129833E-2</v>
      </c>
      <c r="I291" s="17">
        <v>0.13438975167950601</v>
      </c>
      <c r="J291" s="17">
        <v>9.7724840321291404E-2</v>
      </c>
      <c r="K291" s="17">
        <v>8.8550421530865495E-2</v>
      </c>
      <c r="L291" s="17">
        <v>9.4556452985360903E-2</v>
      </c>
      <c r="M291" s="17"/>
      <c r="N291" s="17">
        <v>4.3679883813032797E-2</v>
      </c>
      <c r="O291" s="17">
        <v>7.8553963647339006E-2</v>
      </c>
      <c r="P291" s="17">
        <v>8.32890774208392E-2</v>
      </c>
      <c r="Q291" s="17">
        <v>0.15448170669178901</v>
      </c>
      <c r="R291" s="17"/>
      <c r="S291" s="17">
        <v>9.3381702323218505E-2</v>
      </c>
      <c r="T291" s="17">
        <v>7.7186549236387098E-2</v>
      </c>
      <c r="U291" s="17">
        <v>0.131353150997714</v>
      </c>
      <c r="V291" s="17">
        <v>0.112437906174933</v>
      </c>
      <c r="W291" s="17">
        <v>4.5650354466705102E-2</v>
      </c>
      <c r="X291" s="17">
        <v>8.7979999889778907E-2</v>
      </c>
      <c r="Y291" s="17">
        <v>1.29527851321078E-2</v>
      </c>
      <c r="Z291" s="17">
        <v>0.13202442003509299</v>
      </c>
      <c r="AA291" s="17">
        <v>8.5413942792616604E-2</v>
      </c>
      <c r="AB291" s="17">
        <v>0.12544582266196</v>
      </c>
      <c r="AC291" s="17">
        <v>8.7977856743015698E-2</v>
      </c>
      <c r="AD291" s="17">
        <v>7.8448335660489504E-2</v>
      </c>
      <c r="AE291" s="17"/>
      <c r="AF291" s="17">
        <v>9.2256809372452397E-2</v>
      </c>
      <c r="AG291" s="17">
        <v>5.73614379539992E-2</v>
      </c>
      <c r="AH291" s="17">
        <v>0.137773589138597</v>
      </c>
      <c r="AI291" s="17"/>
      <c r="AJ291" s="17">
        <v>6.8823600609335803E-2</v>
      </c>
      <c r="AK291" s="17">
        <v>4.6958153173814202E-2</v>
      </c>
      <c r="AL291" s="17">
        <v>5.4958782725822899E-2</v>
      </c>
      <c r="AM291" s="17">
        <v>0.11682358616492799</v>
      </c>
      <c r="AN291" s="17">
        <v>0.163963898465527</v>
      </c>
      <c r="AO291" s="17"/>
      <c r="AP291" s="17">
        <v>4.4308535456627801E-2</v>
      </c>
      <c r="AQ291" s="17">
        <v>5.1897462396119698E-2</v>
      </c>
      <c r="AR291" s="17">
        <v>8.0286669936691299E-2</v>
      </c>
    </row>
    <row r="292" spans="2:44" x14ac:dyDescent="0.5">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17"/>
      <c r="AK292" s="17"/>
      <c r="AL292" s="17"/>
      <c r="AM292" s="17"/>
      <c r="AN292" s="17"/>
      <c r="AO292" s="17"/>
      <c r="AP292" s="17"/>
      <c r="AQ292" s="17"/>
      <c r="AR292" s="17"/>
    </row>
    <row r="293" spans="2:44" x14ac:dyDescent="0.5">
      <c r="B293" s="6" t="s">
        <v>204</v>
      </c>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c r="AL293" s="17"/>
      <c r="AM293" s="17"/>
      <c r="AN293" s="17"/>
      <c r="AO293" s="17"/>
      <c r="AP293" s="17"/>
      <c r="AQ293" s="17"/>
      <c r="AR293" s="17"/>
    </row>
    <row r="294" spans="2:44" x14ac:dyDescent="0.5">
      <c r="B294" s="24" t="s">
        <v>194</v>
      </c>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c r="AL294" s="17"/>
      <c r="AM294" s="17"/>
      <c r="AN294" s="17"/>
      <c r="AO294" s="17"/>
      <c r="AP294" s="17"/>
      <c r="AQ294" s="17"/>
      <c r="AR294" s="17"/>
    </row>
    <row r="295" spans="2:44" x14ac:dyDescent="0.5">
      <c r="B295" t="s">
        <v>205</v>
      </c>
      <c r="C295" s="17">
        <v>0.27125427461094997</v>
      </c>
      <c r="D295" s="17">
        <v>0.24855864397933899</v>
      </c>
      <c r="E295" s="17">
        <v>0.29059226842864899</v>
      </c>
      <c r="F295" s="17"/>
      <c r="G295" s="17">
        <v>0.39917264696204002</v>
      </c>
      <c r="H295" s="17">
        <v>0.27004975495845501</v>
      </c>
      <c r="I295" s="17">
        <v>0.33044647982259301</v>
      </c>
      <c r="J295" s="17">
        <v>0.32755506735342499</v>
      </c>
      <c r="K295" s="17">
        <v>0.20031815396587299</v>
      </c>
      <c r="L295" s="17">
        <v>0.15051498491773899</v>
      </c>
      <c r="M295" s="17"/>
      <c r="N295" s="17">
        <v>0.224949504233871</v>
      </c>
      <c r="O295" s="17">
        <v>0.28727688369056598</v>
      </c>
      <c r="P295" s="17">
        <v>0.24181447782290799</v>
      </c>
      <c r="Q295" s="17">
        <v>0.32602489304820698</v>
      </c>
      <c r="R295" s="17"/>
      <c r="S295" s="17">
        <v>0.29890306156420599</v>
      </c>
      <c r="T295" s="17">
        <v>0.23115026629582</v>
      </c>
      <c r="U295" s="17">
        <v>0.40403874260259398</v>
      </c>
      <c r="V295" s="17">
        <v>0.25404830307134602</v>
      </c>
      <c r="W295" s="17">
        <v>0.25109984982286498</v>
      </c>
      <c r="X295" s="17">
        <v>0.22122728739869299</v>
      </c>
      <c r="Y295" s="17">
        <v>0.28638198214704802</v>
      </c>
      <c r="Z295" s="17">
        <v>0.199727747210137</v>
      </c>
      <c r="AA295" s="17">
        <v>0.26950490198608201</v>
      </c>
      <c r="AB295" s="17">
        <v>0.25869693017617301</v>
      </c>
      <c r="AC295" s="17">
        <v>0.27662641808803501</v>
      </c>
      <c r="AD295" s="17">
        <v>0.27480417780180899</v>
      </c>
      <c r="AE295" s="17"/>
      <c r="AF295" s="17">
        <v>0.262276690035323</v>
      </c>
      <c r="AG295" s="17">
        <v>0.253064929880712</v>
      </c>
      <c r="AH295" s="17">
        <v>0.26908258198163298</v>
      </c>
      <c r="AI295" s="17"/>
      <c r="AJ295" s="17">
        <v>0.22185593920239299</v>
      </c>
      <c r="AK295" s="17">
        <v>0.31339214774096702</v>
      </c>
      <c r="AL295" s="17">
        <v>0.17179352733119299</v>
      </c>
      <c r="AM295" s="17">
        <v>0.17727153611072199</v>
      </c>
      <c r="AN295" s="17">
        <v>0.28735964684714199</v>
      </c>
      <c r="AO295" s="17"/>
      <c r="AP295" s="17">
        <v>0.23315303499090201</v>
      </c>
      <c r="AQ295" s="17">
        <v>0.279366029244981</v>
      </c>
      <c r="AR295" s="17">
        <v>0.32873013997116202</v>
      </c>
    </row>
    <row r="296" spans="2:44" x14ac:dyDescent="0.5">
      <c r="B296" t="s">
        <v>203</v>
      </c>
      <c r="C296" s="17">
        <v>0.63373870617573802</v>
      </c>
      <c r="D296" s="17">
        <v>0.66893620062040005</v>
      </c>
      <c r="E296" s="17">
        <v>0.60172544403449801</v>
      </c>
      <c r="F296" s="17"/>
      <c r="G296" s="17">
        <v>0.51887740261334203</v>
      </c>
      <c r="H296" s="17">
        <v>0.67426213382688704</v>
      </c>
      <c r="I296" s="17">
        <v>0.56389236920007602</v>
      </c>
      <c r="J296" s="17">
        <v>0.53734692990233501</v>
      </c>
      <c r="K296" s="17">
        <v>0.67278806097769805</v>
      </c>
      <c r="L296" s="17">
        <v>0.77215649385169005</v>
      </c>
      <c r="M296" s="17"/>
      <c r="N296" s="17">
        <v>0.73683827801388702</v>
      </c>
      <c r="O296" s="17">
        <v>0.63131183265953605</v>
      </c>
      <c r="P296" s="17">
        <v>0.66518714574154103</v>
      </c>
      <c r="Q296" s="17">
        <v>0.50695997743497301</v>
      </c>
      <c r="R296" s="17"/>
      <c r="S296" s="17">
        <v>0.62105336808911105</v>
      </c>
      <c r="T296" s="17">
        <v>0.67899534685917495</v>
      </c>
      <c r="U296" s="17">
        <v>0.51721926184540301</v>
      </c>
      <c r="V296" s="17">
        <v>0.66105037102588005</v>
      </c>
      <c r="W296" s="17">
        <v>0.71216881680561905</v>
      </c>
      <c r="X296" s="17">
        <v>0.64371634155249702</v>
      </c>
      <c r="Y296" s="17">
        <v>0.61062476821710099</v>
      </c>
      <c r="Z296" s="17">
        <v>0.728878968109407</v>
      </c>
      <c r="AA296" s="17">
        <v>0.64327592639500797</v>
      </c>
      <c r="AB296" s="17">
        <v>0.59058591834453</v>
      </c>
      <c r="AC296" s="17">
        <v>0.65657716370098695</v>
      </c>
      <c r="AD296" s="17">
        <v>0.50421257398774699</v>
      </c>
      <c r="AE296" s="17"/>
      <c r="AF296" s="17">
        <v>0.64637945138694897</v>
      </c>
      <c r="AG296" s="17">
        <v>0.676595387911617</v>
      </c>
      <c r="AH296" s="17">
        <v>0.59508363520959395</v>
      </c>
      <c r="AI296" s="17"/>
      <c r="AJ296" s="17">
        <v>0.71054760897344404</v>
      </c>
      <c r="AK296" s="17">
        <v>0.60600924708528103</v>
      </c>
      <c r="AL296" s="17">
        <v>0.72930265904296498</v>
      </c>
      <c r="AM296" s="17">
        <v>0.75060105564027801</v>
      </c>
      <c r="AN296" s="17">
        <v>0.57133222257114202</v>
      </c>
      <c r="AO296" s="17"/>
      <c r="AP296" s="17">
        <v>0.70910248282444199</v>
      </c>
      <c r="AQ296" s="17">
        <v>0.65029283314792796</v>
      </c>
      <c r="AR296" s="17">
        <v>0.55250493782965904</v>
      </c>
    </row>
    <row r="297" spans="2:44" x14ac:dyDescent="0.5">
      <c r="B297" t="s">
        <v>87</v>
      </c>
      <c r="C297" s="17">
        <v>9.5007019213312505E-2</v>
      </c>
      <c r="D297" s="17">
        <v>8.2505155400261099E-2</v>
      </c>
      <c r="E297" s="17">
        <v>0.10768228753685299</v>
      </c>
      <c r="F297" s="17"/>
      <c r="G297" s="17">
        <v>8.1949950424618306E-2</v>
      </c>
      <c r="H297" s="17">
        <v>5.5688111214657603E-2</v>
      </c>
      <c r="I297" s="17">
        <v>0.105661150977331</v>
      </c>
      <c r="J297" s="17">
        <v>0.13509800274424</v>
      </c>
      <c r="K297" s="17">
        <v>0.12689378505642801</v>
      </c>
      <c r="L297" s="17">
        <v>7.7328521230571198E-2</v>
      </c>
      <c r="M297" s="17"/>
      <c r="N297" s="17">
        <v>3.8212217752242601E-2</v>
      </c>
      <c r="O297" s="17">
        <v>8.14112836498984E-2</v>
      </c>
      <c r="P297" s="17">
        <v>9.2998376435550104E-2</v>
      </c>
      <c r="Q297" s="17">
        <v>0.16701512951682099</v>
      </c>
      <c r="R297" s="17"/>
      <c r="S297" s="17">
        <v>8.0043570346682497E-2</v>
      </c>
      <c r="T297" s="17">
        <v>8.9854386845005005E-2</v>
      </c>
      <c r="U297" s="17">
        <v>7.8741995552002897E-2</v>
      </c>
      <c r="V297" s="17">
        <v>8.4901325902773495E-2</v>
      </c>
      <c r="W297" s="17">
        <v>3.6731333371516101E-2</v>
      </c>
      <c r="X297" s="17">
        <v>0.13505637104881099</v>
      </c>
      <c r="Y297" s="17">
        <v>0.102993249635852</v>
      </c>
      <c r="Z297" s="17">
        <v>7.1393284680456207E-2</v>
      </c>
      <c r="AA297" s="17">
        <v>8.7219171618910699E-2</v>
      </c>
      <c r="AB297" s="17">
        <v>0.15071715147929701</v>
      </c>
      <c r="AC297" s="17">
        <v>6.6796418210978398E-2</v>
      </c>
      <c r="AD297" s="17">
        <v>0.22098324821044499</v>
      </c>
      <c r="AE297" s="17"/>
      <c r="AF297" s="17">
        <v>9.1343858577728004E-2</v>
      </c>
      <c r="AG297" s="17">
        <v>7.0339682207670506E-2</v>
      </c>
      <c r="AH297" s="17">
        <v>0.13583378280877301</v>
      </c>
      <c r="AI297" s="17"/>
      <c r="AJ297" s="17">
        <v>6.7596451824162504E-2</v>
      </c>
      <c r="AK297" s="17">
        <v>8.0598605173751503E-2</v>
      </c>
      <c r="AL297" s="17">
        <v>9.8903813625842399E-2</v>
      </c>
      <c r="AM297" s="17">
        <v>7.21274082489997E-2</v>
      </c>
      <c r="AN297" s="17">
        <v>0.14130813058171701</v>
      </c>
      <c r="AO297" s="17"/>
      <c r="AP297" s="17">
        <v>5.7744482184655298E-2</v>
      </c>
      <c r="AQ297" s="17">
        <v>7.0341137607090806E-2</v>
      </c>
      <c r="AR297" s="17">
        <v>0.118764922199179</v>
      </c>
    </row>
    <row r="298" spans="2:44" x14ac:dyDescent="0.5">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17"/>
      <c r="AK298" s="17"/>
      <c r="AL298" s="17"/>
      <c r="AM298" s="17"/>
      <c r="AN298" s="17"/>
      <c r="AO298" s="17"/>
      <c r="AP298" s="17"/>
      <c r="AQ298" s="17"/>
      <c r="AR298" s="17"/>
    </row>
    <row r="299" spans="2:44" x14ac:dyDescent="0.5">
      <c r="B299" s="6" t="s">
        <v>204</v>
      </c>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17"/>
      <c r="AK299" s="17"/>
      <c r="AL299" s="17"/>
      <c r="AM299" s="17"/>
      <c r="AN299" s="17"/>
      <c r="AO299" s="17"/>
      <c r="AP299" s="17"/>
      <c r="AQ299" s="17"/>
      <c r="AR299" s="17"/>
    </row>
    <row r="300" spans="2:44" x14ac:dyDescent="0.5">
      <c r="B300" s="24" t="s">
        <v>194</v>
      </c>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7"/>
      <c r="AO300" s="17"/>
      <c r="AP300" s="17"/>
      <c r="AQ300" s="17"/>
      <c r="AR300" s="17"/>
    </row>
    <row r="301" spans="2:44" x14ac:dyDescent="0.5">
      <c r="B301" t="s">
        <v>206</v>
      </c>
      <c r="C301" s="17">
        <v>0.35576244254359501</v>
      </c>
      <c r="D301" s="17">
        <v>0.37836242995113401</v>
      </c>
      <c r="E301" s="17">
        <v>0.33443715841403898</v>
      </c>
      <c r="F301" s="17"/>
      <c r="G301" s="17">
        <v>0.35284339405952098</v>
      </c>
      <c r="H301" s="17">
        <v>0.38514311968291398</v>
      </c>
      <c r="I301" s="17">
        <v>0.35739043822683703</v>
      </c>
      <c r="J301" s="17">
        <v>0.36108901860225801</v>
      </c>
      <c r="K301" s="17">
        <v>0.30263931524861498</v>
      </c>
      <c r="L301" s="17">
        <v>0.36400662549874702</v>
      </c>
      <c r="M301" s="17"/>
      <c r="N301" s="17">
        <v>0.39449023354972701</v>
      </c>
      <c r="O301" s="17">
        <v>0.33608900666479802</v>
      </c>
      <c r="P301" s="17">
        <v>0.41241493022129799</v>
      </c>
      <c r="Q301" s="17">
        <v>0.29119754058337599</v>
      </c>
      <c r="R301" s="17"/>
      <c r="S301" s="17">
        <v>0.37831727497337603</v>
      </c>
      <c r="T301" s="17">
        <v>0.394462581237851</v>
      </c>
      <c r="U301" s="17">
        <v>0.32426884983335003</v>
      </c>
      <c r="V301" s="17">
        <v>0.21474882340990001</v>
      </c>
      <c r="W301" s="17">
        <v>0.41035403823303002</v>
      </c>
      <c r="X301" s="17">
        <v>0.35087484150447201</v>
      </c>
      <c r="Y301" s="17">
        <v>0.43290238516115498</v>
      </c>
      <c r="Z301" s="17">
        <v>0.46180344071623702</v>
      </c>
      <c r="AA301" s="17">
        <v>0.339189791436527</v>
      </c>
      <c r="AB301" s="17">
        <v>0.31142412553133098</v>
      </c>
      <c r="AC301" s="17">
        <v>0.30777037377517003</v>
      </c>
      <c r="AD301" s="17">
        <v>0.42585662027444399</v>
      </c>
      <c r="AE301" s="17"/>
      <c r="AF301" s="17">
        <v>0.36996238301326501</v>
      </c>
      <c r="AG301" s="17">
        <v>0.39175355739184498</v>
      </c>
      <c r="AH301" s="17">
        <v>0.28299811641549999</v>
      </c>
      <c r="AI301" s="17"/>
      <c r="AJ301" s="17">
        <v>0.37550809936090401</v>
      </c>
      <c r="AK301" s="17">
        <v>0.39609363797240499</v>
      </c>
      <c r="AL301" s="17">
        <v>0.38989004012620698</v>
      </c>
      <c r="AM301" s="17">
        <v>0.315576571595026</v>
      </c>
      <c r="AN301" s="17">
        <v>0.21864545744897301</v>
      </c>
      <c r="AO301" s="17"/>
      <c r="AP301" s="17">
        <v>0.38887923695218601</v>
      </c>
      <c r="AQ301" s="17">
        <v>0.36570768851158703</v>
      </c>
      <c r="AR301" s="17">
        <v>0.269997804980808</v>
      </c>
    </row>
    <row r="302" spans="2:44" x14ac:dyDescent="0.5">
      <c r="B302" t="s">
        <v>203</v>
      </c>
      <c r="C302" s="17">
        <v>0.54339931600232105</v>
      </c>
      <c r="D302" s="17">
        <v>0.54166884048205899</v>
      </c>
      <c r="E302" s="17">
        <v>0.54437414531790096</v>
      </c>
      <c r="F302" s="17"/>
      <c r="G302" s="17">
        <v>0.58351859804677797</v>
      </c>
      <c r="H302" s="17">
        <v>0.54876367027752304</v>
      </c>
      <c r="I302" s="17">
        <v>0.505335875968138</v>
      </c>
      <c r="J302" s="17">
        <v>0.50064333391596505</v>
      </c>
      <c r="K302" s="17">
        <v>0.59722811811274901</v>
      </c>
      <c r="L302" s="17">
        <v>0.54468709598672704</v>
      </c>
      <c r="M302" s="17"/>
      <c r="N302" s="17">
        <v>0.537541592550419</v>
      </c>
      <c r="O302" s="17">
        <v>0.58828988563435503</v>
      </c>
      <c r="P302" s="17">
        <v>0.46608462982027499</v>
      </c>
      <c r="Q302" s="17">
        <v>0.56755462590580896</v>
      </c>
      <c r="R302" s="17"/>
      <c r="S302" s="17">
        <v>0.50373330688156503</v>
      </c>
      <c r="T302" s="17">
        <v>0.50228056495666296</v>
      </c>
      <c r="U302" s="17">
        <v>0.564499838341192</v>
      </c>
      <c r="V302" s="17">
        <v>0.65235520755526899</v>
      </c>
      <c r="W302" s="17">
        <v>0.55035939036949999</v>
      </c>
      <c r="X302" s="17">
        <v>0.52439054381299</v>
      </c>
      <c r="Y302" s="17">
        <v>0.51667386332981402</v>
      </c>
      <c r="Z302" s="17">
        <v>0.43004601780419699</v>
      </c>
      <c r="AA302" s="17">
        <v>0.55223507571751895</v>
      </c>
      <c r="AB302" s="17">
        <v>0.60530179632633196</v>
      </c>
      <c r="AC302" s="17">
        <v>0.61315068215056301</v>
      </c>
      <c r="AD302" s="17">
        <v>0.44943474717133303</v>
      </c>
      <c r="AE302" s="17"/>
      <c r="AF302" s="17">
        <v>0.50852067453536798</v>
      </c>
      <c r="AG302" s="17">
        <v>0.55253621741151904</v>
      </c>
      <c r="AH302" s="17">
        <v>0.53590226503581395</v>
      </c>
      <c r="AI302" s="17"/>
      <c r="AJ302" s="17">
        <v>0.57400184953372302</v>
      </c>
      <c r="AK302" s="17">
        <v>0.52642114274853302</v>
      </c>
      <c r="AL302" s="17">
        <v>0.53898155572277096</v>
      </c>
      <c r="AM302" s="17">
        <v>0.44993381921719799</v>
      </c>
      <c r="AN302" s="17">
        <v>0.54316554361644798</v>
      </c>
      <c r="AO302" s="17"/>
      <c r="AP302" s="17">
        <v>0.56585809542502896</v>
      </c>
      <c r="AQ302" s="17">
        <v>0.56904571343693799</v>
      </c>
      <c r="AR302" s="17">
        <v>0.64679836935419699</v>
      </c>
    </row>
    <row r="303" spans="2:44" x14ac:dyDescent="0.5">
      <c r="B303" t="s">
        <v>87</v>
      </c>
      <c r="C303" s="17">
        <v>0.100838241454084</v>
      </c>
      <c r="D303" s="17">
        <v>7.9968729566806895E-2</v>
      </c>
      <c r="E303" s="17">
        <v>0.12118869626806</v>
      </c>
      <c r="F303" s="17"/>
      <c r="G303" s="17">
        <v>6.3638007893701304E-2</v>
      </c>
      <c r="H303" s="17">
        <v>6.6093210039563199E-2</v>
      </c>
      <c r="I303" s="17">
        <v>0.137273685805025</v>
      </c>
      <c r="J303" s="17">
        <v>0.138267647481777</v>
      </c>
      <c r="K303" s="17">
        <v>0.100132566638636</v>
      </c>
      <c r="L303" s="17">
        <v>9.1306278514525593E-2</v>
      </c>
      <c r="M303" s="17"/>
      <c r="N303" s="17">
        <v>6.79681738998546E-2</v>
      </c>
      <c r="O303" s="17">
        <v>7.5621107700846998E-2</v>
      </c>
      <c r="P303" s="17">
        <v>0.12150043995842599</v>
      </c>
      <c r="Q303" s="17">
        <v>0.14124783351081499</v>
      </c>
      <c r="R303" s="17"/>
      <c r="S303" s="17">
        <v>0.11794941814505901</v>
      </c>
      <c r="T303" s="17">
        <v>0.10325685380548601</v>
      </c>
      <c r="U303" s="17">
        <v>0.11123131182545801</v>
      </c>
      <c r="V303" s="17">
        <v>0.132895969034832</v>
      </c>
      <c r="W303" s="17">
        <v>3.9286571397470001E-2</v>
      </c>
      <c r="X303" s="17">
        <v>0.12473461468253901</v>
      </c>
      <c r="Y303" s="17">
        <v>5.0423751509031001E-2</v>
      </c>
      <c r="Z303" s="17">
        <v>0.108150541479566</v>
      </c>
      <c r="AA303" s="17">
        <v>0.10857513284595301</v>
      </c>
      <c r="AB303" s="17">
        <v>8.3274078142337699E-2</v>
      </c>
      <c r="AC303" s="17">
        <v>7.9078944074266896E-2</v>
      </c>
      <c r="AD303" s="17">
        <v>0.124708632554223</v>
      </c>
      <c r="AE303" s="17"/>
      <c r="AF303" s="17">
        <v>0.121516942451367</v>
      </c>
      <c r="AG303" s="17">
        <v>5.5710225196636501E-2</v>
      </c>
      <c r="AH303" s="17">
        <v>0.181099618548686</v>
      </c>
      <c r="AI303" s="17"/>
      <c r="AJ303" s="17">
        <v>5.04900511053731E-2</v>
      </c>
      <c r="AK303" s="17">
        <v>7.7485219279062295E-2</v>
      </c>
      <c r="AL303" s="17">
        <v>7.1128404151022007E-2</v>
      </c>
      <c r="AM303" s="17">
        <v>0.23448960918777501</v>
      </c>
      <c r="AN303" s="17">
        <v>0.23818899893457801</v>
      </c>
      <c r="AO303" s="17"/>
      <c r="AP303" s="17">
        <v>4.52626676227849E-2</v>
      </c>
      <c r="AQ303" s="17">
        <v>6.5246598051475105E-2</v>
      </c>
      <c r="AR303" s="17">
        <v>8.3203825664995096E-2</v>
      </c>
    </row>
    <row r="304" spans="2:44" x14ac:dyDescent="0.5">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c r="AL304" s="17"/>
      <c r="AM304" s="17"/>
      <c r="AN304" s="17"/>
      <c r="AO304" s="17"/>
      <c r="AP304" s="17"/>
      <c r="AQ304" s="17"/>
      <c r="AR304" s="17"/>
    </row>
    <row r="305" spans="2:44" x14ac:dyDescent="0.5">
      <c r="B305" s="6" t="s">
        <v>204</v>
      </c>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c r="AL305" s="17"/>
      <c r="AM305" s="17"/>
      <c r="AN305" s="17"/>
      <c r="AO305" s="17"/>
      <c r="AP305" s="17"/>
      <c r="AQ305" s="17"/>
      <c r="AR305" s="17"/>
    </row>
    <row r="306" spans="2:44" x14ac:dyDescent="0.5">
      <c r="B306" s="24" t="s">
        <v>194</v>
      </c>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c r="AL306" s="17"/>
      <c r="AM306" s="17"/>
      <c r="AN306" s="17"/>
      <c r="AO306" s="17"/>
      <c r="AP306" s="17"/>
      <c r="AQ306" s="17"/>
      <c r="AR306" s="17"/>
    </row>
    <row r="307" spans="2:44" x14ac:dyDescent="0.5">
      <c r="B307" t="s">
        <v>207</v>
      </c>
      <c r="C307" s="17">
        <v>0.18307689971753299</v>
      </c>
      <c r="D307" s="17">
        <v>0.20187930297178899</v>
      </c>
      <c r="E307" s="17">
        <v>0.163893499666699</v>
      </c>
      <c r="F307" s="17"/>
      <c r="G307" s="17">
        <v>0.24064299702374101</v>
      </c>
      <c r="H307" s="17">
        <v>0.23249438124885199</v>
      </c>
      <c r="I307" s="17">
        <v>0.23206867559273001</v>
      </c>
      <c r="J307" s="17">
        <v>0.172482491755761</v>
      </c>
      <c r="K307" s="17">
        <v>0.15329827982201399</v>
      </c>
      <c r="L307" s="17">
        <v>8.3351998855267007E-2</v>
      </c>
      <c r="M307" s="17"/>
      <c r="N307" s="17">
        <v>0.16456654763263501</v>
      </c>
      <c r="O307" s="17">
        <v>0.15943993145786101</v>
      </c>
      <c r="P307" s="17">
        <v>0.181583769127699</v>
      </c>
      <c r="Q307" s="17">
        <v>0.234462183547647</v>
      </c>
      <c r="R307" s="17"/>
      <c r="S307" s="17">
        <v>0.14468146228306999</v>
      </c>
      <c r="T307" s="17">
        <v>0.14472514493558999</v>
      </c>
      <c r="U307" s="17">
        <v>0.165615732472981</v>
      </c>
      <c r="V307" s="17">
        <v>0.226822596951366</v>
      </c>
      <c r="W307" s="17">
        <v>0.17640065557977799</v>
      </c>
      <c r="X307" s="17">
        <v>0.15691058570720701</v>
      </c>
      <c r="Y307" s="17">
        <v>0.26049082636189402</v>
      </c>
      <c r="Z307" s="17">
        <v>0.25141006853921</v>
      </c>
      <c r="AA307" s="17">
        <v>0.19430144230007701</v>
      </c>
      <c r="AB307" s="17">
        <v>0.191055359048076</v>
      </c>
      <c r="AC307" s="17">
        <v>0.14090899787156599</v>
      </c>
      <c r="AD307" s="17">
        <v>0.26933461489799498</v>
      </c>
      <c r="AE307" s="17"/>
      <c r="AF307" s="17">
        <v>0.18557466031094799</v>
      </c>
      <c r="AG307" s="17">
        <v>0.19287453450311501</v>
      </c>
      <c r="AH307" s="17">
        <v>0.14670998477599401</v>
      </c>
      <c r="AI307" s="17"/>
      <c r="AJ307" s="17">
        <v>0.169291234335403</v>
      </c>
      <c r="AK307" s="17">
        <v>0.27027882787332802</v>
      </c>
      <c r="AL307" s="17">
        <v>6.4911974984083104E-2</v>
      </c>
      <c r="AM307" s="17">
        <v>0.23863824157788999</v>
      </c>
      <c r="AN307" s="17">
        <v>7.9257381724699996E-2</v>
      </c>
      <c r="AO307" s="17"/>
      <c r="AP307" s="17">
        <v>0.18594604745339</v>
      </c>
      <c r="AQ307" s="17">
        <v>0.234907471767727</v>
      </c>
      <c r="AR307" s="17">
        <v>0.11321958189053601</v>
      </c>
    </row>
    <row r="308" spans="2:44" x14ac:dyDescent="0.5">
      <c r="B308" t="s">
        <v>208</v>
      </c>
      <c r="C308" s="17">
        <v>0.73510185645627901</v>
      </c>
      <c r="D308" s="17">
        <v>0.73594271514998699</v>
      </c>
      <c r="E308" s="17">
        <v>0.73370963964094804</v>
      </c>
      <c r="F308" s="17"/>
      <c r="G308" s="17">
        <v>0.71263980780295599</v>
      </c>
      <c r="H308" s="17">
        <v>0.69142612151207095</v>
      </c>
      <c r="I308" s="17">
        <v>0.64868554875106199</v>
      </c>
      <c r="J308" s="17">
        <v>0.73844231872520005</v>
      </c>
      <c r="K308" s="17">
        <v>0.75442791362652295</v>
      </c>
      <c r="L308" s="17">
        <v>0.85319431925543798</v>
      </c>
      <c r="M308" s="17"/>
      <c r="N308" s="17">
        <v>0.78219418992988798</v>
      </c>
      <c r="O308" s="17">
        <v>0.75375909058052404</v>
      </c>
      <c r="P308" s="17">
        <v>0.72551061344011403</v>
      </c>
      <c r="Q308" s="17">
        <v>0.66716652893827499</v>
      </c>
      <c r="R308" s="17"/>
      <c r="S308" s="17">
        <v>0.77650908461931001</v>
      </c>
      <c r="T308" s="17">
        <v>0.79490714771416804</v>
      </c>
      <c r="U308" s="17">
        <v>0.750350662952461</v>
      </c>
      <c r="V308" s="17">
        <v>0.68402036652645404</v>
      </c>
      <c r="W308" s="17">
        <v>0.79179126462209803</v>
      </c>
      <c r="X308" s="17">
        <v>0.72328694408127903</v>
      </c>
      <c r="Y308" s="17">
        <v>0.66378384852397798</v>
      </c>
      <c r="Z308" s="17">
        <v>0.70003179531314896</v>
      </c>
      <c r="AA308" s="17">
        <v>0.69579172306089598</v>
      </c>
      <c r="AB308" s="17">
        <v>0.71018539857026997</v>
      </c>
      <c r="AC308" s="17">
        <v>0.78257810081094403</v>
      </c>
      <c r="AD308" s="17">
        <v>0.67703799770128903</v>
      </c>
      <c r="AE308" s="17"/>
      <c r="AF308" s="17">
        <v>0.74683665268535804</v>
      </c>
      <c r="AG308" s="17">
        <v>0.73049687171389699</v>
      </c>
      <c r="AH308" s="17">
        <v>0.72353372491974799</v>
      </c>
      <c r="AI308" s="17"/>
      <c r="AJ308" s="17">
        <v>0.76740786220949597</v>
      </c>
      <c r="AK308" s="17">
        <v>0.67421907284359195</v>
      </c>
      <c r="AL308" s="17">
        <v>0.805421883165645</v>
      </c>
      <c r="AM308" s="17">
        <v>0.66151100064685198</v>
      </c>
      <c r="AN308" s="17">
        <v>0.77465032420411595</v>
      </c>
      <c r="AO308" s="17"/>
      <c r="AP308" s="17">
        <v>0.76846751479171505</v>
      </c>
      <c r="AQ308" s="17">
        <v>0.70877156779453798</v>
      </c>
      <c r="AR308" s="17">
        <v>0.80922722447364703</v>
      </c>
    </row>
    <row r="309" spans="2:44" x14ac:dyDescent="0.5">
      <c r="B309" t="s">
        <v>87</v>
      </c>
      <c r="C309" s="17">
        <v>8.1821243826188494E-2</v>
      </c>
      <c r="D309" s="17">
        <v>6.2177981878223702E-2</v>
      </c>
      <c r="E309" s="17">
        <v>0.102396860692353</v>
      </c>
      <c r="F309" s="17"/>
      <c r="G309" s="17">
        <v>4.6717195173302598E-2</v>
      </c>
      <c r="H309" s="17">
        <v>7.6079497239076699E-2</v>
      </c>
      <c r="I309" s="17">
        <v>0.119245775656208</v>
      </c>
      <c r="J309" s="17">
        <v>8.9075189519039796E-2</v>
      </c>
      <c r="K309" s="17">
        <v>9.2273806551463E-2</v>
      </c>
      <c r="L309" s="17">
        <v>6.3453681889294705E-2</v>
      </c>
      <c r="M309" s="17"/>
      <c r="N309" s="17">
        <v>5.32392624374778E-2</v>
      </c>
      <c r="O309" s="17">
        <v>8.68009779616149E-2</v>
      </c>
      <c r="P309" s="17">
        <v>9.2905617432187101E-2</v>
      </c>
      <c r="Q309" s="17">
        <v>9.8371287514078795E-2</v>
      </c>
      <c r="R309" s="17"/>
      <c r="S309" s="17">
        <v>7.8809453097619706E-2</v>
      </c>
      <c r="T309" s="17">
        <v>6.03677073502428E-2</v>
      </c>
      <c r="U309" s="17">
        <v>8.4033604574558093E-2</v>
      </c>
      <c r="V309" s="17">
        <v>8.9157036522179697E-2</v>
      </c>
      <c r="W309" s="17">
        <v>3.1808079798124E-2</v>
      </c>
      <c r="X309" s="17">
        <v>0.119802470211514</v>
      </c>
      <c r="Y309" s="17">
        <v>7.5725325114127898E-2</v>
      </c>
      <c r="Z309" s="17">
        <v>4.8558136147641297E-2</v>
      </c>
      <c r="AA309" s="17">
        <v>0.10990683463902701</v>
      </c>
      <c r="AB309" s="17">
        <v>9.87592423816539E-2</v>
      </c>
      <c r="AC309" s="17">
        <v>7.6512901317489695E-2</v>
      </c>
      <c r="AD309" s="17">
        <v>5.3627387400715897E-2</v>
      </c>
      <c r="AE309" s="17"/>
      <c r="AF309" s="17">
        <v>6.7588687003694303E-2</v>
      </c>
      <c r="AG309" s="17">
        <v>7.66285937829876E-2</v>
      </c>
      <c r="AH309" s="17">
        <v>0.129756290304259</v>
      </c>
      <c r="AI309" s="17"/>
      <c r="AJ309" s="17">
        <v>6.3300903455101004E-2</v>
      </c>
      <c r="AK309" s="17">
        <v>5.5502099283079601E-2</v>
      </c>
      <c r="AL309" s="17">
        <v>0.129666141850272</v>
      </c>
      <c r="AM309" s="17">
        <v>9.9850757775258897E-2</v>
      </c>
      <c r="AN309" s="17">
        <v>0.14609229407118501</v>
      </c>
      <c r="AO309" s="17"/>
      <c r="AP309" s="17">
        <v>4.5586437754895001E-2</v>
      </c>
      <c r="AQ309" s="17">
        <v>5.6320960437735698E-2</v>
      </c>
      <c r="AR309" s="17">
        <v>7.7553193635816406E-2</v>
      </c>
    </row>
    <row r="310" spans="2:44" x14ac:dyDescent="0.5">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17"/>
      <c r="AK310" s="17"/>
      <c r="AL310" s="17"/>
      <c r="AM310" s="17"/>
      <c r="AN310" s="17"/>
      <c r="AO310" s="17"/>
      <c r="AP310" s="17"/>
      <c r="AQ310" s="17"/>
      <c r="AR310" s="17"/>
    </row>
    <row r="311" spans="2:44" x14ac:dyDescent="0.5">
      <c r="B311" s="6" t="s">
        <v>213</v>
      </c>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17"/>
      <c r="AK311" s="17"/>
      <c r="AL311" s="17"/>
      <c r="AM311" s="17"/>
      <c r="AN311" s="17"/>
      <c r="AO311" s="17"/>
      <c r="AP311" s="17"/>
      <c r="AQ311" s="17"/>
      <c r="AR311" s="17"/>
    </row>
    <row r="312" spans="2:44" x14ac:dyDescent="0.5">
      <c r="B312" s="24" t="s">
        <v>194</v>
      </c>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7"/>
      <c r="AO312" s="17"/>
      <c r="AP312" s="17"/>
      <c r="AQ312" s="17"/>
      <c r="AR312" s="17"/>
    </row>
    <row r="313" spans="2:44" x14ac:dyDescent="0.5">
      <c r="B313" t="s">
        <v>209</v>
      </c>
      <c r="C313" s="17">
        <v>0.27036365931246598</v>
      </c>
      <c r="D313" s="17">
        <v>0.32349922256320202</v>
      </c>
      <c r="E313" s="17">
        <v>0.21520725396021301</v>
      </c>
      <c r="F313" s="17"/>
      <c r="G313" s="17">
        <v>0.26405905231140803</v>
      </c>
      <c r="H313" s="17">
        <v>0.26436797643297499</v>
      </c>
      <c r="I313" s="17">
        <v>0.25950435127980798</v>
      </c>
      <c r="J313" s="17">
        <v>0.248196564452875</v>
      </c>
      <c r="K313" s="17">
        <v>0.36095206983287398</v>
      </c>
      <c r="L313" s="17">
        <v>0.246959853943132</v>
      </c>
      <c r="M313" s="17"/>
      <c r="N313" s="17">
        <v>0.30303118577090199</v>
      </c>
      <c r="O313" s="17">
        <v>0.286095980745522</v>
      </c>
      <c r="P313" s="17">
        <v>0.213775986553676</v>
      </c>
      <c r="Q313" s="17">
        <v>0.27005915261403901</v>
      </c>
      <c r="R313" s="17"/>
      <c r="S313" s="17">
        <v>0.31094586140484598</v>
      </c>
      <c r="T313" s="17">
        <v>0.223490562922327</v>
      </c>
      <c r="U313" s="17">
        <v>0.25661849661442598</v>
      </c>
      <c r="V313" s="17">
        <v>0.248618673886525</v>
      </c>
      <c r="W313" s="17">
        <v>0.30166970693689599</v>
      </c>
      <c r="X313" s="17">
        <v>0.29923324126867901</v>
      </c>
      <c r="Y313" s="17">
        <v>0.25976399572416398</v>
      </c>
      <c r="Z313" s="17">
        <v>0.24984847961279599</v>
      </c>
      <c r="AA313" s="17">
        <v>0.35540123727110201</v>
      </c>
      <c r="AB313" s="17">
        <v>0.20033307510915699</v>
      </c>
      <c r="AC313" s="17">
        <v>0.26333816410671901</v>
      </c>
      <c r="AD313" s="17">
        <v>0.133791917735362</v>
      </c>
      <c r="AE313" s="17"/>
      <c r="AF313" s="17">
        <v>0.25828557943473901</v>
      </c>
      <c r="AG313" s="17">
        <v>0.27663923287598202</v>
      </c>
      <c r="AH313" s="17">
        <v>0.25409983884040699</v>
      </c>
      <c r="AI313" s="17"/>
      <c r="AJ313" s="17">
        <v>0.29053771967726599</v>
      </c>
      <c r="AK313" s="17">
        <v>0.26858993943471998</v>
      </c>
      <c r="AL313" s="17">
        <v>0.30838383554896198</v>
      </c>
      <c r="AM313" s="17">
        <v>0.251778084066487</v>
      </c>
      <c r="AN313" s="17">
        <v>0.24160468040851299</v>
      </c>
      <c r="AO313" s="17"/>
      <c r="AP313" s="17">
        <v>0.30141780353931502</v>
      </c>
      <c r="AQ313" s="17">
        <v>0.29337171484698499</v>
      </c>
      <c r="AR313" s="17">
        <v>0.24094019747498999</v>
      </c>
    </row>
    <row r="314" spans="2:44" x14ac:dyDescent="0.5">
      <c r="B314" t="s">
        <v>210</v>
      </c>
      <c r="C314" s="17">
        <v>0.41913220335009599</v>
      </c>
      <c r="D314" s="17">
        <v>0.410141515431791</v>
      </c>
      <c r="E314" s="17">
        <v>0.42901095957938001</v>
      </c>
      <c r="F314" s="17"/>
      <c r="G314" s="17">
        <v>0.403509692536761</v>
      </c>
      <c r="H314" s="17">
        <v>0.448367195329329</v>
      </c>
      <c r="I314" s="17">
        <v>0.436364125748464</v>
      </c>
      <c r="J314" s="17">
        <v>0.40893821125190799</v>
      </c>
      <c r="K314" s="17">
        <v>0.34423478328284302</v>
      </c>
      <c r="L314" s="17">
        <v>0.446932006747979</v>
      </c>
      <c r="M314" s="17"/>
      <c r="N314" s="17">
        <v>0.40442076536631699</v>
      </c>
      <c r="O314" s="17">
        <v>0.41902948526502198</v>
      </c>
      <c r="P314" s="17">
        <v>0.49023982392346999</v>
      </c>
      <c r="Q314" s="17">
        <v>0.368935251809696</v>
      </c>
      <c r="R314" s="17"/>
      <c r="S314" s="17">
        <v>0.404363225344058</v>
      </c>
      <c r="T314" s="17">
        <v>0.43062742315904201</v>
      </c>
      <c r="U314" s="17">
        <v>0.42657780796635097</v>
      </c>
      <c r="V314" s="17">
        <v>0.470213903213137</v>
      </c>
      <c r="W314" s="17">
        <v>0.45658280725446398</v>
      </c>
      <c r="X314" s="17">
        <v>0.47411798088141499</v>
      </c>
      <c r="Y314" s="17">
        <v>0.46448984525525799</v>
      </c>
      <c r="Z314" s="17">
        <v>0.33169188093254698</v>
      </c>
      <c r="AA314" s="17">
        <v>0.35680111976825901</v>
      </c>
      <c r="AB314" s="17">
        <v>0.40146616668757301</v>
      </c>
      <c r="AC314" s="17">
        <v>0.386439694216894</v>
      </c>
      <c r="AD314" s="17">
        <v>0.32658027783489502</v>
      </c>
      <c r="AE314" s="17"/>
      <c r="AF314" s="17">
        <v>0.40820022820475399</v>
      </c>
      <c r="AG314" s="17">
        <v>0.47938484864693098</v>
      </c>
      <c r="AH314" s="17">
        <v>0.340050165102246</v>
      </c>
      <c r="AI314" s="17"/>
      <c r="AJ314" s="17">
        <v>0.42035577564647902</v>
      </c>
      <c r="AK314" s="17">
        <v>0.46327150951436302</v>
      </c>
      <c r="AL314" s="17">
        <v>0.49186955276003202</v>
      </c>
      <c r="AM314" s="17">
        <v>0.37963980796865399</v>
      </c>
      <c r="AN314" s="17">
        <v>0.35475080089939298</v>
      </c>
      <c r="AO314" s="17"/>
      <c r="AP314" s="17">
        <v>0.46977317431946702</v>
      </c>
      <c r="AQ314" s="17">
        <v>0.44093247918580197</v>
      </c>
      <c r="AR314" s="17">
        <v>0.44341994265461798</v>
      </c>
    </row>
    <row r="315" spans="2:44" x14ac:dyDescent="0.5">
      <c r="B315" t="s">
        <v>211</v>
      </c>
      <c r="C315" s="17">
        <v>0.15102438644973001</v>
      </c>
      <c r="D315" s="17">
        <v>0.152429012069804</v>
      </c>
      <c r="E315" s="17">
        <v>0.14988092022503499</v>
      </c>
      <c r="F315" s="17"/>
      <c r="G315" s="17">
        <v>0.227781941868135</v>
      </c>
      <c r="H315" s="17">
        <v>0.14174630960811099</v>
      </c>
      <c r="I315" s="17">
        <v>0.15455904853865801</v>
      </c>
      <c r="J315" s="17">
        <v>0.12852078241258</v>
      </c>
      <c r="K315" s="17">
        <v>0.13844457905464799</v>
      </c>
      <c r="L315" s="17">
        <v>0.129670712510875</v>
      </c>
      <c r="M315" s="17"/>
      <c r="N315" s="17">
        <v>0.160055094124468</v>
      </c>
      <c r="O315" s="17">
        <v>0.156749723090673</v>
      </c>
      <c r="P315" s="17">
        <v>0.13254055399664399</v>
      </c>
      <c r="Q315" s="17">
        <v>0.148262204782344</v>
      </c>
      <c r="R315" s="17"/>
      <c r="S315" s="17">
        <v>0.15510545976127699</v>
      </c>
      <c r="T315" s="17">
        <v>0.19150918829621699</v>
      </c>
      <c r="U315" s="17">
        <v>0.14486294594337301</v>
      </c>
      <c r="V315" s="17">
        <v>0.138029326579271</v>
      </c>
      <c r="W315" s="17">
        <v>0.12657377160451699</v>
      </c>
      <c r="X315" s="17">
        <v>8.8450067553461006E-2</v>
      </c>
      <c r="Y315" s="17">
        <v>9.8169629672857306E-2</v>
      </c>
      <c r="Z315" s="17">
        <v>0.19653599687172099</v>
      </c>
      <c r="AA315" s="17">
        <v>0.13527179363713701</v>
      </c>
      <c r="AB315" s="17">
        <v>0.18181489702400999</v>
      </c>
      <c r="AC315" s="17">
        <v>0.16132768945749301</v>
      </c>
      <c r="AD315" s="17">
        <v>0.36976271591795801</v>
      </c>
      <c r="AE315" s="17"/>
      <c r="AF315" s="17">
        <v>0.15539722069374801</v>
      </c>
      <c r="AG315" s="17">
        <v>0.13278212162609199</v>
      </c>
      <c r="AH315" s="17">
        <v>0.158514715423453</v>
      </c>
      <c r="AI315" s="17"/>
      <c r="AJ315" s="17">
        <v>0.14107509385189701</v>
      </c>
      <c r="AK315" s="17">
        <v>0.14360785653510399</v>
      </c>
      <c r="AL315" s="17">
        <v>0.123795736117408</v>
      </c>
      <c r="AM315" s="17">
        <v>0.212453462046821</v>
      </c>
      <c r="AN315" s="17">
        <v>0.16167972227472799</v>
      </c>
      <c r="AO315" s="17"/>
      <c r="AP315" s="17">
        <v>0.13176180873664201</v>
      </c>
      <c r="AQ315" s="17">
        <v>0.13905254788904101</v>
      </c>
      <c r="AR315" s="17">
        <v>0.16618320466414299</v>
      </c>
    </row>
    <row r="316" spans="2:44" x14ac:dyDescent="0.5">
      <c r="B316" t="s">
        <v>212</v>
      </c>
      <c r="C316" s="17">
        <v>4.6763725401093498E-2</v>
      </c>
      <c r="D316" s="17">
        <v>3.9608253431964703E-2</v>
      </c>
      <c r="E316" s="17">
        <v>5.40962225645686E-2</v>
      </c>
      <c r="F316" s="17"/>
      <c r="G316" s="17">
        <v>2.5542255433450199E-2</v>
      </c>
      <c r="H316" s="17">
        <v>3.6627880298158402E-2</v>
      </c>
      <c r="I316" s="17">
        <v>5.1330630146585399E-2</v>
      </c>
      <c r="J316" s="17">
        <v>7.8173538932573006E-2</v>
      </c>
      <c r="K316" s="17">
        <v>3.7806468640770197E-2</v>
      </c>
      <c r="L316" s="17">
        <v>4.79156623023115E-2</v>
      </c>
      <c r="M316" s="17"/>
      <c r="N316" s="17">
        <v>3.7807229879818403E-2</v>
      </c>
      <c r="O316" s="17">
        <v>5.2101042579512702E-2</v>
      </c>
      <c r="P316" s="17">
        <v>6.4571504303911301E-2</v>
      </c>
      <c r="Q316" s="17">
        <v>3.5370505196716001E-2</v>
      </c>
      <c r="R316" s="17"/>
      <c r="S316" s="17">
        <v>4.7895517847140898E-2</v>
      </c>
      <c r="T316" s="17">
        <v>3.1900534200402599E-2</v>
      </c>
      <c r="U316" s="17">
        <v>1.29166316369184E-2</v>
      </c>
      <c r="V316" s="17">
        <v>5.0004359934817701E-2</v>
      </c>
      <c r="W316" s="17">
        <v>8.8662369455304396E-2</v>
      </c>
      <c r="X316" s="17">
        <v>3.6094530172494199E-2</v>
      </c>
      <c r="Y316" s="17">
        <v>2.4850284353731399E-2</v>
      </c>
      <c r="Z316" s="17">
        <v>9.9870374124238298E-2</v>
      </c>
      <c r="AA316" s="17">
        <v>4.1644378515556503E-2</v>
      </c>
      <c r="AB316" s="17">
        <v>7.1218133320506805E-2</v>
      </c>
      <c r="AC316" s="17">
        <v>5.0673392330748003E-2</v>
      </c>
      <c r="AD316" s="17">
        <v>4.4195624750061099E-2</v>
      </c>
      <c r="AE316" s="17"/>
      <c r="AF316" s="17">
        <v>6.3307736189671407E-2</v>
      </c>
      <c r="AG316" s="17">
        <v>2.7966878802683101E-2</v>
      </c>
      <c r="AH316" s="17">
        <v>7.3516503191706606E-2</v>
      </c>
      <c r="AI316" s="17"/>
      <c r="AJ316" s="17">
        <v>5.1276824579725398E-2</v>
      </c>
      <c r="AK316" s="17">
        <v>2.3878908758906098E-2</v>
      </c>
      <c r="AL316" s="17">
        <v>4.5418077818920502E-2</v>
      </c>
      <c r="AM316" s="17">
        <v>6.0616237908581803E-2</v>
      </c>
      <c r="AN316" s="17">
        <v>6.1292313402887898E-2</v>
      </c>
      <c r="AO316" s="17"/>
      <c r="AP316" s="17">
        <v>3.4462992861423E-2</v>
      </c>
      <c r="AQ316" s="17">
        <v>4.5591645627549401E-2</v>
      </c>
      <c r="AR316" s="17">
        <v>3.0021422711824099E-2</v>
      </c>
    </row>
    <row r="317" spans="2:44" x14ac:dyDescent="0.5">
      <c r="B317" t="s">
        <v>87</v>
      </c>
      <c r="C317" s="17">
        <v>0.112716025486615</v>
      </c>
      <c r="D317" s="17">
        <v>7.4321996503238993E-2</v>
      </c>
      <c r="E317" s="17">
        <v>0.15180464367080301</v>
      </c>
      <c r="F317" s="17"/>
      <c r="G317" s="17">
        <v>7.9107057850246798E-2</v>
      </c>
      <c r="H317" s="17">
        <v>0.10889063833142699</v>
      </c>
      <c r="I317" s="17">
        <v>9.8241844286484206E-2</v>
      </c>
      <c r="J317" s="17">
        <v>0.13617090295006501</v>
      </c>
      <c r="K317" s="17">
        <v>0.118562099188864</v>
      </c>
      <c r="L317" s="17">
        <v>0.12852176449570299</v>
      </c>
      <c r="M317" s="17"/>
      <c r="N317" s="17">
        <v>9.4685724858493706E-2</v>
      </c>
      <c r="O317" s="17">
        <v>8.6023768319270902E-2</v>
      </c>
      <c r="P317" s="17">
        <v>9.8872131222298903E-2</v>
      </c>
      <c r="Q317" s="17">
        <v>0.17737288559720399</v>
      </c>
      <c r="R317" s="17"/>
      <c r="S317" s="17">
        <v>8.1689935642678901E-2</v>
      </c>
      <c r="T317" s="17">
        <v>0.12247229142201201</v>
      </c>
      <c r="U317" s="17">
        <v>0.159024117838932</v>
      </c>
      <c r="V317" s="17">
        <v>9.3133736386249305E-2</v>
      </c>
      <c r="W317" s="17">
        <v>2.6511344748817299E-2</v>
      </c>
      <c r="X317" s="17">
        <v>0.102104180123952</v>
      </c>
      <c r="Y317" s="17">
        <v>0.15272624499398901</v>
      </c>
      <c r="Z317" s="17">
        <v>0.122053268458697</v>
      </c>
      <c r="AA317" s="17">
        <v>0.110881470807946</v>
      </c>
      <c r="AB317" s="17">
        <v>0.14516772785875401</v>
      </c>
      <c r="AC317" s="17">
        <v>0.13822105988814501</v>
      </c>
      <c r="AD317" s="17">
        <v>0.125669463761724</v>
      </c>
      <c r="AE317" s="17"/>
      <c r="AF317" s="17">
        <v>0.114809235477087</v>
      </c>
      <c r="AG317" s="17">
        <v>8.3226918048311893E-2</v>
      </c>
      <c r="AH317" s="17">
        <v>0.17381877744218599</v>
      </c>
      <c r="AI317" s="17"/>
      <c r="AJ317" s="17">
        <v>9.6754586244631999E-2</v>
      </c>
      <c r="AK317" s="17">
        <v>0.100651785756907</v>
      </c>
      <c r="AL317" s="17">
        <v>3.05327977546767E-2</v>
      </c>
      <c r="AM317" s="17">
        <v>9.5512408009455499E-2</v>
      </c>
      <c r="AN317" s="17">
        <v>0.180672483014478</v>
      </c>
      <c r="AO317" s="17"/>
      <c r="AP317" s="17">
        <v>6.2584220543153199E-2</v>
      </c>
      <c r="AQ317" s="17">
        <v>8.1051612450622701E-2</v>
      </c>
      <c r="AR317" s="17">
        <v>0.119435232494424</v>
      </c>
    </row>
    <row r="318" spans="2:44" x14ac:dyDescent="0.5">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row>
    <row r="319" spans="2:44" x14ac:dyDescent="0.5">
      <c r="B319" s="6" t="s">
        <v>214</v>
      </c>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7"/>
      <c r="AL319" s="17"/>
      <c r="AM319" s="17"/>
      <c r="AN319" s="17"/>
      <c r="AO319" s="17"/>
      <c r="AP319" s="17"/>
      <c r="AQ319" s="17"/>
      <c r="AR319" s="17"/>
    </row>
    <row r="320" spans="2:44" x14ac:dyDescent="0.5">
      <c r="B320" s="24" t="s">
        <v>194</v>
      </c>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row>
    <row r="321" spans="2:44" x14ac:dyDescent="0.5">
      <c r="B321" t="s">
        <v>209</v>
      </c>
      <c r="C321" s="17">
        <v>0.289579551659081</v>
      </c>
      <c r="D321" s="17">
        <v>0.32318931353425501</v>
      </c>
      <c r="E321" s="17">
        <v>0.254794731075071</v>
      </c>
      <c r="F321" s="17"/>
      <c r="G321" s="17">
        <v>0.282585835761476</v>
      </c>
      <c r="H321" s="17">
        <v>0.33159241245955601</v>
      </c>
      <c r="I321" s="17">
        <v>0.34011116155980298</v>
      </c>
      <c r="J321" s="17">
        <v>0.21014471799711401</v>
      </c>
      <c r="K321" s="17">
        <v>0.26614321208743602</v>
      </c>
      <c r="L321" s="17">
        <v>0.304340435137951</v>
      </c>
      <c r="M321" s="17"/>
      <c r="N321" s="17">
        <v>0.33266148052620997</v>
      </c>
      <c r="O321" s="17">
        <v>0.311743578664682</v>
      </c>
      <c r="P321" s="17">
        <v>0.26712169782520001</v>
      </c>
      <c r="Q321" s="17">
        <v>0.247898147769294</v>
      </c>
      <c r="R321" s="17"/>
      <c r="S321" s="17">
        <v>0.316590538510232</v>
      </c>
      <c r="T321" s="17">
        <v>0.23766565481546301</v>
      </c>
      <c r="U321" s="17">
        <v>0.27297160900626</v>
      </c>
      <c r="V321" s="17">
        <v>0.26014469221557501</v>
      </c>
      <c r="W321" s="17">
        <v>0.26177675467696598</v>
      </c>
      <c r="X321" s="17">
        <v>0.30004797624289298</v>
      </c>
      <c r="Y321" s="17">
        <v>0.31271013611422999</v>
      </c>
      <c r="Z321" s="17">
        <v>0.31889076848680697</v>
      </c>
      <c r="AA321" s="17">
        <v>0.33081360546697203</v>
      </c>
      <c r="AB321" s="17">
        <v>0.31327900067412801</v>
      </c>
      <c r="AC321" s="17">
        <v>0.315403580294358</v>
      </c>
      <c r="AD321" s="17">
        <v>0.20363015567937301</v>
      </c>
      <c r="AE321" s="17"/>
      <c r="AF321" s="17">
        <v>0.24814068099671399</v>
      </c>
      <c r="AG321" s="17">
        <v>0.32393953284347898</v>
      </c>
      <c r="AH321" s="17">
        <v>0.31609284349490002</v>
      </c>
      <c r="AI321" s="17"/>
      <c r="AJ321" s="17">
        <v>0.29479562855140501</v>
      </c>
      <c r="AK321" s="17">
        <v>0.293440251472531</v>
      </c>
      <c r="AL321" s="17">
        <v>0.19153625901201199</v>
      </c>
      <c r="AM321" s="17">
        <v>5.5363651725144597E-2</v>
      </c>
      <c r="AN321" s="17">
        <v>0.32690779494901001</v>
      </c>
      <c r="AO321" s="17"/>
      <c r="AP321" s="17">
        <v>0.32387516482203099</v>
      </c>
      <c r="AQ321" s="17">
        <v>0.34667053000757497</v>
      </c>
      <c r="AR321" s="17">
        <v>0.24308231349166301</v>
      </c>
    </row>
    <row r="322" spans="2:44" x14ac:dyDescent="0.5">
      <c r="B322" t="s">
        <v>210</v>
      </c>
      <c r="C322" s="17">
        <v>0.51781581928127596</v>
      </c>
      <c r="D322" s="17">
        <v>0.51954937351616504</v>
      </c>
      <c r="E322" s="17">
        <v>0.51733295205306196</v>
      </c>
      <c r="F322" s="17"/>
      <c r="G322" s="17">
        <v>0.47321449639512603</v>
      </c>
      <c r="H322" s="17">
        <v>0.50496065775134402</v>
      </c>
      <c r="I322" s="17">
        <v>0.48036488037596398</v>
      </c>
      <c r="J322" s="17">
        <v>0.55465251118733905</v>
      </c>
      <c r="K322" s="17">
        <v>0.55754135949946904</v>
      </c>
      <c r="L322" s="17">
        <v>0.52772003785480204</v>
      </c>
      <c r="M322" s="17"/>
      <c r="N322" s="17">
        <v>0.55674074772384496</v>
      </c>
      <c r="O322" s="17">
        <v>0.50804386257699397</v>
      </c>
      <c r="P322" s="17">
        <v>0.50067066903636503</v>
      </c>
      <c r="Q322" s="17">
        <v>0.501947329442059</v>
      </c>
      <c r="R322" s="17"/>
      <c r="S322" s="17">
        <v>0.48300563400593799</v>
      </c>
      <c r="T322" s="17">
        <v>0.55641268098005203</v>
      </c>
      <c r="U322" s="17">
        <v>0.487554433333028</v>
      </c>
      <c r="V322" s="17">
        <v>0.53903451770955502</v>
      </c>
      <c r="W322" s="17">
        <v>0.56857239098994505</v>
      </c>
      <c r="X322" s="17">
        <v>0.55250103662490602</v>
      </c>
      <c r="Y322" s="17">
        <v>0.45568012267611102</v>
      </c>
      <c r="Z322" s="17">
        <v>0.51734306288908305</v>
      </c>
      <c r="AA322" s="17">
        <v>0.51004990938510497</v>
      </c>
      <c r="AB322" s="17">
        <v>0.51405299345451705</v>
      </c>
      <c r="AC322" s="17">
        <v>0.49057260223949101</v>
      </c>
      <c r="AD322" s="17">
        <v>0.54646903423914694</v>
      </c>
      <c r="AE322" s="17"/>
      <c r="AF322" s="17">
        <v>0.56268179156523102</v>
      </c>
      <c r="AG322" s="17">
        <v>0.51711172090074697</v>
      </c>
      <c r="AH322" s="17">
        <v>0.44016536309564402</v>
      </c>
      <c r="AI322" s="17"/>
      <c r="AJ322" s="17">
        <v>0.56343305140854505</v>
      </c>
      <c r="AK322" s="17">
        <v>0.499158341668345</v>
      </c>
      <c r="AL322" s="17">
        <v>0.568671002808116</v>
      </c>
      <c r="AM322" s="17">
        <v>0.56788118998727599</v>
      </c>
      <c r="AN322" s="17">
        <v>0.45393038139751202</v>
      </c>
      <c r="AO322" s="17"/>
      <c r="AP322" s="17">
        <v>0.55888937760690705</v>
      </c>
      <c r="AQ322" s="17">
        <v>0.47290252330808302</v>
      </c>
      <c r="AR322" s="17">
        <v>0.59107885629647505</v>
      </c>
    </row>
    <row r="323" spans="2:44" x14ac:dyDescent="0.5">
      <c r="B323" t="s">
        <v>211</v>
      </c>
      <c r="C323" s="17">
        <v>7.8663053172660202E-2</v>
      </c>
      <c r="D323" s="17">
        <v>7.2263645983939098E-2</v>
      </c>
      <c r="E323" s="17">
        <v>8.5689499342476896E-2</v>
      </c>
      <c r="F323" s="17"/>
      <c r="G323" s="17">
        <v>0.13980838344313301</v>
      </c>
      <c r="H323" s="17">
        <v>6.7746206043428306E-2</v>
      </c>
      <c r="I323" s="17">
        <v>7.6766991908216106E-2</v>
      </c>
      <c r="J323" s="17">
        <v>8.6645599995680805E-2</v>
      </c>
      <c r="K323" s="17">
        <v>7.9514046600459201E-2</v>
      </c>
      <c r="L323" s="17">
        <v>4.0859652176633697E-2</v>
      </c>
      <c r="M323" s="17"/>
      <c r="N323" s="17">
        <v>5.4341536404499201E-2</v>
      </c>
      <c r="O323" s="17">
        <v>7.2097518757714293E-2</v>
      </c>
      <c r="P323" s="17">
        <v>8.9984975591432703E-2</v>
      </c>
      <c r="Q323" s="17">
        <v>0.10002421229179401</v>
      </c>
      <c r="R323" s="17"/>
      <c r="S323" s="17">
        <v>0.10645009199152</v>
      </c>
      <c r="T323" s="17">
        <v>0.108523267088126</v>
      </c>
      <c r="U323" s="17">
        <v>4.8743302731327202E-2</v>
      </c>
      <c r="V323" s="17">
        <v>6.7064981926295897E-2</v>
      </c>
      <c r="W323" s="17">
        <v>0.113506588774322</v>
      </c>
      <c r="X323" s="17">
        <v>5.4082939793524402E-2</v>
      </c>
      <c r="Y323" s="17">
        <v>5.7106875636045003E-2</v>
      </c>
      <c r="Z323" s="17">
        <v>5.2340421859880699E-2</v>
      </c>
      <c r="AA323" s="17">
        <v>5.45288095443104E-2</v>
      </c>
      <c r="AB323" s="17">
        <v>4.90104790822865E-2</v>
      </c>
      <c r="AC323" s="17">
        <v>0.13549871525180299</v>
      </c>
      <c r="AD323" s="17">
        <v>9.9852210903977001E-2</v>
      </c>
      <c r="AE323" s="17"/>
      <c r="AF323" s="17">
        <v>8.4712288393369195E-2</v>
      </c>
      <c r="AG323" s="17">
        <v>6.5926046567223298E-2</v>
      </c>
      <c r="AH323" s="17">
        <v>7.71815549938486E-2</v>
      </c>
      <c r="AI323" s="17"/>
      <c r="AJ323" s="17">
        <v>6.2913297939709401E-2</v>
      </c>
      <c r="AK323" s="17">
        <v>9.5791046356573997E-2</v>
      </c>
      <c r="AL323" s="17">
        <v>0.12775011371615499</v>
      </c>
      <c r="AM323" s="17">
        <v>0.169048946072412</v>
      </c>
      <c r="AN323" s="17">
        <v>6.4770122763608495E-2</v>
      </c>
      <c r="AO323" s="17"/>
      <c r="AP323" s="17">
        <v>6.13635017604552E-2</v>
      </c>
      <c r="AQ323" s="17">
        <v>9.7235138821369693E-2</v>
      </c>
      <c r="AR323" s="17">
        <v>8.5229403924300506E-2</v>
      </c>
    </row>
    <row r="324" spans="2:44" x14ac:dyDescent="0.5">
      <c r="B324" t="s">
        <v>212</v>
      </c>
      <c r="C324" s="17">
        <v>1.9464694414097601E-2</v>
      </c>
      <c r="D324" s="17">
        <v>2.0858097943947902E-2</v>
      </c>
      <c r="E324" s="17">
        <v>1.8166517947255299E-2</v>
      </c>
      <c r="F324" s="17"/>
      <c r="G324" s="17">
        <v>1.61023658334155E-2</v>
      </c>
      <c r="H324" s="17">
        <v>2.0224197108976699E-2</v>
      </c>
      <c r="I324" s="17">
        <v>7.45858116932925E-3</v>
      </c>
      <c r="J324" s="17">
        <v>2.41064171146191E-2</v>
      </c>
      <c r="K324" s="17">
        <v>1.8045943382707898E-2</v>
      </c>
      <c r="L324" s="17">
        <v>2.68121370016134E-2</v>
      </c>
      <c r="M324" s="17"/>
      <c r="N324" s="17">
        <v>1.04479614461233E-2</v>
      </c>
      <c r="O324" s="17">
        <v>3.2660037908717902E-2</v>
      </c>
      <c r="P324" s="17">
        <v>2.5471773104981998E-2</v>
      </c>
      <c r="Q324" s="17">
        <v>1.18488229246747E-2</v>
      </c>
      <c r="R324" s="17"/>
      <c r="S324" s="17">
        <v>1.5855605239943001E-2</v>
      </c>
      <c r="T324" s="17">
        <v>2.7453478791036299E-2</v>
      </c>
      <c r="U324" s="17">
        <v>0</v>
      </c>
      <c r="V324" s="17">
        <v>3.9562305286681899E-2</v>
      </c>
      <c r="W324" s="17">
        <v>2.626736777903E-2</v>
      </c>
      <c r="X324" s="17">
        <v>2.4982421036350001E-2</v>
      </c>
      <c r="Y324" s="17">
        <v>3.4900951772472197E-2</v>
      </c>
      <c r="Z324" s="17">
        <v>3.0188906905071901E-2</v>
      </c>
      <c r="AA324" s="17">
        <v>1.03158082141194E-2</v>
      </c>
      <c r="AB324" s="17">
        <v>1.27660662456438E-2</v>
      </c>
      <c r="AC324" s="17">
        <v>0</v>
      </c>
      <c r="AD324" s="17">
        <v>0</v>
      </c>
      <c r="AE324" s="17"/>
      <c r="AF324" s="17">
        <v>2.51051511657291E-2</v>
      </c>
      <c r="AG324" s="17">
        <v>1.8134956863701299E-2</v>
      </c>
      <c r="AH324" s="17">
        <v>1.36979070030576E-2</v>
      </c>
      <c r="AI324" s="17"/>
      <c r="AJ324" s="17">
        <v>2.0741287918129601E-2</v>
      </c>
      <c r="AK324" s="17">
        <v>2.0244612406217399E-2</v>
      </c>
      <c r="AL324" s="17">
        <v>2.5034428611068599E-2</v>
      </c>
      <c r="AM324" s="17">
        <v>0.112209535330228</v>
      </c>
      <c r="AN324" s="17">
        <v>6.8563458397650897E-3</v>
      </c>
      <c r="AO324" s="17"/>
      <c r="AP324" s="17">
        <v>2.6373295110289002E-2</v>
      </c>
      <c r="AQ324" s="17">
        <v>5.1545727595584999E-3</v>
      </c>
      <c r="AR324" s="17">
        <v>2.5482368329782699E-2</v>
      </c>
    </row>
    <row r="325" spans="2:44" x14ac:dyDescent="0.5">
      <c r="B325" t="s">
        <v>87</v>
      </c>
      <c r="C325" s="17">
        <v>9.4476881472885299E-2</v>
      </c>
      <c r="D325" s="17">
        <v>6.4139569021693502E-2</v>
      </c>
      <c r="E325" s="17">
        <v>0.124016299582135</v>
      </c>
      <c r="F325" s="17"/>
      <c r="G325" s="17">
        <v>8.82889185668497E-2</v>
      </c>
      <c r="H325" s="17">
        <v>7.5476526636694505E-2</v>
      </c>
      <c r="I325" s="17">
        <v>9.5298384986687898E-2</v>
      </c>
      <c r="J325" s="17">
        <v>0.124450753705246</v>
      </c>
      <c r="K325" s="17">
        <v>7.8755438429927896E-2</v>
      </c>
      <c r="L325" s="17">
        <v>0.100267737828999</v>
      </c>
      <c r="M325" s="17"/>
      <c r="N325" s="17">
        <v>4.5808273899323099E-2</v>
      </c>
      <c r="O325" s="17">
        <v>7.5455002091891904E-2</v>
      </c>
      <c r="P325" s="17">
        <v>0.116750884442021</v>
      </c>
      <c r="Q325" s="17">
        <v>0.13828148757217901</v>
      </c>
      <c r="R325" s="17"/>
      <c r="S325" s="17">
        <v>7.8098130252367101E-2</v>
      </c>
      <c r="T325" s="17">
        <v>6.9944918325322E-2</v>
      </c>
      <c r="U325" s="17">
        <v>0.19073065492938501</v>
      </c>
      <c r="V325" s="17">
        <v>9.4193502861891501E-2</v>
      </c>
      <c r="W325" s="17">
        <v>2.9876897779736698E-2</v>
      </c>
      <c r="X325" s="17">
        <v>6.8385626302326905E-2</v>
      </c>
      <c r="Y325" s="17">
        <v>0.13960191380114201</v>
      </c>
      <c r="Z325" s="17">
        <v>8.1236839859158E-2</v>
      </c>
      <c r="AA325" s="17">
        <v>9.42918673894933E-2</v>
      </c>
      <c r="AB325" s="17">
        <v>0.110891460543425</v>
      </c>
      <c r="AC325" s="17">
        <v>5.85251022143485E-2</v>
      </c>
      <c r="AD325" s="17">
        <v>0.15004859917750299</v>
      </c>
      <c r="AE325" s="17"/>
      <c r="AF325" s="17">
        <v>7.9360087878956403E-2</v>
      </c>
      <c r="AG325" s="17">
        <v>7.4887742824849904E-2</v>
      </c>
      <c r="AH325" s="17">
        <v>0.15286233141255001</v>
      </c>
      <c r="AI325" s="17"/>
      <c r="AJ325" s="17">
        <v>5.8116734182211603E-2</v>
      </c>
      <c r="AK325" s="17">
        <v>9.1365748096333493E-2</v>
      </c>
      <c r="AL325" s="17">
        <v>8.7008195852648101E-2</v>
      </c>
      <c r="AM325" s="17">
        <v>9.5496676884938694E-2</v>
      </c>
      <c r="AN325" s="17">
        <v>0.14753535505010501</v>
      </c>
      <c r="AO325" s="17"/>
      <c r="AP325" s="17">
        <v>2.9498660700317599E-2</v>
      </c>
      <c r="AQ325" s="17">
        <v>7.8037235103413399E-2</v>
      </c>
      <c r="AR325" s="17">
        <v>5.5127057957778801E-2</v>
      </c>
    </row>
    <row r="326" spans="2:44" x14ac:dyDescent="0.5">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7"/>
      <c r="AL326" s="17"/>
      <c r="AM326" s="17"/>
      <c r="AN326" s="17"/>
      <c r="AO326" s="17"/>
      <c r="AP326" s="17"/>
      <c r="AQ326" s="17"/>
      <c r="AR326" s="17"/>
    </row>
    <row r="327" spans="2:44" x14ac:dyDescent="0.5">
      <c r="B327" s="6" t="s">
        <v>215</v>
      </c>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7"/>
      <c r="AL327" s="17"/>
      <c r="AM327" s="17"/>
      <c r="AN327" s="17"/>
      <c r="AO327" s="17"/>
      <c r="AP327" s="17"/>
      <c r="AQ327" s="17"/>
      <c r="AR327" s="17"/>
    </row>
    <row r="328" spans="2:44" x14ac:dyDescent="0.5">
      <c r="B328" s="24" t="s">
        <v>194</v>
      </c>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c r="AL328" s="17"/>
      <c r="AM328" s="17"/>
      <c r="AN328" s="17"/>
      <c r="AO328" s="17"/>
      <c r="AP328" s="17"/>
      <c r="AQ328" s="17"/>
      <c r="AR328" s="17"/>
    </row>
    <row r="329" spans="2:44" x14ac:dyDescent="0.5">
      <c r="B329" t="s">
        <v>209</v>
      </c>
      <c r="C329" s="17">
        <v>0.26968776872785899</v>
      </c>
      <c r="D329" s="17">
        <v>0.30544148442883101</v>
      </c>
      <c r="E329" s="17">
        <v>0.23278101431592599</v>
      </c>
      <c r="F329" s="17"/>
      <c r="G329" s="17">
        <v>0.22790183108940701</v>
      </c>
      <c r="H329" s="17">
        <v>0.22571203073113599</v>
      </c>
      <c r="I329" s="17">
        <v>0.25357511420172801</v>
      </c>
      <c r="J329" s="17">
        <v>0.31813803719175698</v>
      </c>
      <c r="K329" s="17">
        <v>0.26779816617164498</v>
      </c>
      <c r="L329" s="17">
        <v>0.31371945260123102</v>
      </c>
      <c r="M329" s="17"/>
      <c r="N329" s="17">
        <v>0.30271971050686503</v>
      </c>
      <c r="O329" s="17">
        <v>0.24501848615473401</v>
      </c>
      <c r="P329" s="17">
        <v>0.22220575235392301</v>
      </c>
      <c r="Q329" s="17">
        <v>0.30067261095369402</v>
      </c>
      <c r="R329" s="17"/>
      <c r="S329" s="17">
        <v>0.23642906569948699</v>
      </c>
      <c r="T329" s="17">
        <v>0.28899752439954701</v>
      </c>
      <c r="U329" s="17">
        <v>0.26138969115494198</v>
      </c>
      <c r="V329" s="17">
        <v>0.22624468693159699</v>
      </c>
      <c r="W329" s="17">
        <v>0.22525621806205501</v>
      </c>
      <c r="X329" s="17">
        <v>0.19747808735387001</v>
      </c>
      <c r="Y329" s="17">
        <v>0.384787912962053</v>
      </c>
      <c r="Z329" s="17">
        <v>0.29281304094525201</v>
      </c>
      <c r="AA329" s="17">
        <v>0.31551229281185</v>
      </c>
      <c r="AB329" s="17">
        <v>0.27491558197053201</v>
      </c>
      <c r="AC329" s="17">
        <v>0.377673573401689</v>
      </c>
      <c r="AD329" s="17">
        <v>0.19563276519664</v>
      </c>
      <c r="AE329" s="17"/>
      <c r="AF329" s="17">
        <v>0.30037849965730701</v>
      </c>
      <c r="AG329" s="17">
        <v>0.25580078994545302</v>
      </c>
      <c r="AH329" s="17">
        <v>0.251904506612872</v>
      </c>
      <c r="AI329" s="17"/>
      <c r="AJ329" s="17">
        <v>0.32479556285503802</v>
      </c>
      <c r="AK329" s="17">
        <v>0.28105030367144401</v>
      </c>
      <c r="AL329" s="17">
        <v>0.34044451178831803</v>
      </c>
      <c r="AM329" s="17">
        <v>0.12663064431075299</v>
      </c>
      <c r="AN329" s="17">
        <v>0.19672193565558799</v>
      </c>
      <c r="AO329" s="17"/>
      <c r="AP329" s="17">
        <v>0.25627091899495003</v>
      </c>
      <c r="AQ329" s="17">
        <v>0.30935537324165602</v>
      </c>
      <c r="AR329" s="17">
        <v>0.27176567062482898</v>
      </c>
    </row>
    <row r="330" spans="2:44" x14ac:dyDescent="0.5">
      <c r="B330" t="s">
        <v>210</v>
      </c>
      <c r="C330" s="17">
        <v>0.433728236503025</v>
      </c>
      <c r="D330" s="17">
        <v>0.44567549720266197</v>
      </c>
      <c r="E330" s="17">
        <v>0.41994428121918997</v>
      </c>
      <c r="F330" s="17"/>
      <c r="G330" s="17">
        <v>0.47193657528736099</v>
      </c>
      <c r="H330" s="17">
        <v>0.51029346697896205</v>
      </c>
      <c r="I330" s="17">
        <v>0.41001697096898199</v>
      </c>
      <c r="J330" s="17">
        <v>0.38055148722538001</v>
      </c>
      <c r="K330" s="17">
        <v>0.40951991279137601</v>
      </c>
      <c r="L330" s="17">
        <v>0.41601187603207002</v>
      </c>
      <c r="M330" s="17"/>
      <c r="N330" s="17">
        <v>0.46245638210352702</v>
      </c>
      <c r="O330" s="17">
        <v>0.47071490167222302</v>
      </c>
      <c r="P330" s="17">
        <v>0.44081675437791401</v>
      </c>
      <c r="Q330" s="17">
        <v>0.36172619209133</v>
      </c>
      <c r="R330" s="17"/>
      <c r="S330" s="17">
        <v>0.47885663019925401</v>
      </c>
      <c r="T330" s="17">
        <v>0.41793114657328001</v>
      </c>
      <c r="U330" s="17">
        <v>0.41068239041909399</v>
      </c>
      <c r="V330" s="17">
        <v>0.419187974826496</v>
      </c>
      <c r="W330" s="17">
        <v>0.52170242441737702</v>
      </c>
      <c r="X330" s="17">
        <v>0.44316633371832298</v>
      </c>
      <c r="Y330" s="17">
        <v>0.31806411725113898</v>
      </c>
      <c r="Z330" s="17">
        <v>0.44324572874749502</v>
      </c>
      <c r="AA330" s="17">
        <v>0.46829089253263201</v>
      </c>
      <c r="AB330" s="17">
        <v>0.44313446110330301</v>
      </c>
      <c r="AC330" s="17">
        <v>0.33141689879230601</v>
      </c>
      <c r="AD330" s="17">
        <v>0.425890943830599</v>
      </c>
      <c r="AE330" s="17"/>
      <c r="AF330" s="17">
        <v>0.37566347717547699</v>
      </c>
      <c r="AG330" s="17">
        <v>0.488692271597643</v>
      </c>
      <c r="AH330" s="17">
        <v>0.46843974477178801</v>
      </c>
      <c r="AI330" s="17"/>
      <c r="AJ330" s="17">
        <v>0.40826852954635001</v>
      </c>
      <c r="AK330" s="17">
        <v>0.45298993258488901</v>
      </c>
      <c r="AL330" s="17">
        <v>0.36402532104666602</v>
      </c>
      <c r="AM330" s="17">
        <v>0.43783157373312998</v>
      </c>
      <c r="AN330" s="17">
        <v>0.46812875268336002</v>
      </c>
      <c r="AO330" s="17"/>
      <c r="AP330" s="17">
        <v>0.45448778178280402</v>
      </c>
      <c r="AQ330" s="17">
        <v>0.44440167449643497</v>
      </c>
      <c r="AR330" s="17">
        <v>0.39515913214645199</v>
      </c>
    </row>
    <row r="331" spans="2:44" x14ac:dyDescent="0.5">
      <c r="B331" t="s">
        <v>211</v>
      </c>
      <c r="C331" s="17">
        <v>0.131819311525047</v>
      </c>
      <c r="D331" s="17">
        <v>0.11435757721529501</v>
      </c>
      <c r="E331" s="17">
        <v>0.15051836944396299</v>
      </c>
      <c r="F331" s="17"/>
      <c r="G331" s="17">
        <v>0.17362355789633999</v>
      </c>
      <c r="H331" s="17">
        <v>0.15508180109473499</v>
      </c>
      <c r="I331" s="17">
        <v>0.110403939528932</v>
      </c>
      <c r="J331" s="17">
        <v>0.105824804497287</v>
      </c>
      <c r="K331" s="17">
        <v>0.12527656018974601</v>
      </c>
      <c r="L331" s="17">
        <v>0.122472391108373</v>
      </c>
      <c r="M331" s="17"/>
      <c r="N331" s="17">
        <v>0.10830424421274901</v>
      </c>
      <c r="O331" s="17">
        <v>0.160835012439</v>
      </c>
      <c r="P331" s="17">
        <v>0.149525209974541</v>
      </c>
      <c r="Q331" s="17">
        <v>0.11205073362441401</v>
      </c>
      <c r="R331" s="17"/>
      <c r="S331" s="17">
        <v>0.16345244302980899</v>
      </c>
      <c r="T331" s="17">
        <v>0.10818805718245</v>
      </c>
      <c r="U331" s="17">
        <v>9.3997813230427302E-2</v>
      </c>
      <c r="V331" s="17">
        <v>0.157638291464196</v>
      </c>
      <c r="W331" s="17">
        <v>0.12595233849136001</v>
      </c>
      <c r="X331" s="17">
        <v>0.20394584780925101</v>
      </c>
      <c r="Y331" s="17">
        <v>8.2093500235559697E-2</v>
      </c>
      <c r="Z331" s="17">
        <v>0.135459143514543</v>
      </c>
      <c r="AA331" s="17">
        <v>0.122490700334241</v>
      </c>
      <c r="AB331" s="17">
        <v>0.12149189166004901</v>
      </c>
      <c r="AC331" s="17">
        <v>0.15576562730598001</v>
      </c>
      <c r="AD331" s="17">
        <v>5.6986320403021901E-2</v>
      </c>
      <c r="AE331" s="17"/>
      <c r="AF331" s="17">
        <v>0.13896021307245601</v>
      </c>
      <c r="AG331" s="17">
        <v>0.13073242934391899</v>
      </c>
      <c r="AH331" s="17">
        <v>8.3503341211605797E-2</v>
      </c>
      <c r="AI331" s="17"/>
      <c r="AJ331" s="17">
        <v>0.124729111607393</v>
      </c>
      <c r="AK331" s="17">
        <v>0.142789092705605</v>
      </c>
      <c r="AL331" s="17">
        <v>0.16230897051830001</v>
      </c>
      <c r="AM331" s="17">
        <v>0.21140406677380599</v>
      </c>
      <c r="AN331" s="17">
        <v>9.3243824147800594E-2</v>
      </c>
      <c r="AO331" s="17"/>
      <c r="AP331" s="17">
        <v>0.15976328782157501</v>
      </c>
      <c r="AQ331" s="17">
        <v>0.132264353775146</v>
      </c>
      <c r="AR331" s="17">
        <v>0.157353465375139</v>
      </c>
    </row>
    <row r="332" spans="2:44" x14ac:dyDescent="0.5">
      <c r="B332" t="s">
        <v>212</v>
      </c>
      <c r="C332" s="17">
        <v>4.0433312239474502E-2</v>
      </c>
      <c r="D332" s="17">
        <v>3.9615777613858698E-2</v>
      </c>
      <c r="E332" s="17">
        <v>4.1519332543786501E-2</v>
      </c>
      <c r="F332" s="17"/>
      <c r="G332" s="17">
        <v>2.4351338543628299E-2</v>
      </c>
      <c r="H332" s="17">
        <v>5.2318762890827701E-2</v>
      </c>
      <c r="I332" s="17">
        <v>7.3212631084345905E-2</v>
      </c>
      <c r="J332" s="17">
        <v>6.9076842269275504E-3</v>
      </c>
      <c r="K332" s="17">
        <v>4.6023131989786498E-2</v>
      </c>
      <c r="L332" s="17">
        <v>3.8280068039516398E-2</v>
      </c>
      <c r="M332" s="17"/>
      <c r="N332" s="17">
        <v>3.1560475456695603E-2</v>
      </c>
      <c r="O332" s="17">
        <v>3.8449749252965897E-2</v>
      </c>
      <c r="P332" s="17">
        <v>3.5919151805496999E-2</v>
      </c>
      <c r="Q332" s="17">
        <v>5.5628350397531598E-2</v>
      </c>
      <c r="R332" s="17"/>
      <c r="S332" s="17">
        <v>4.6522450988127802E-2</v>
      </c>
      <c r="T332" s="17">
        <v>6.16007891054084E-2</v>
      </c>
      <c r="U332" s="17">
        <v>3.59686426127808E-2</v>
      </c>
      <c r="V332" s="17">
        <v>4.0585177874605999E-2</v>
      </c>
      <c r="W332" s="17">
        <v>1.3752334713866899E-2</v>
      </c>
      <c r="X332" s="17">
        <v>2.9639342246883499E-2</v>
      </c>
      <c r="Y332" s="17">
        <v>6.5944693834264101E-2</v>
      </c>
      <c r="Z332" s="17">
        <v>0</v>
      </c>
      <c r="AA332" s="17">
        <v>1.8417154818168802E-2</v>
      </c>
      <c r="AB332" s="17">
        <v>3.0941471931682701E-2</v>
      </c>
      <c r="AC332" s="17">
        <v>4.6102451127830901E-2</v>
      </c>
      <c r="AD332" s="17">
        <v>9.8760758871651699E-2</v>
      </c>
      <c r="AE332" s="17"/>
      <c r="AF332" s="17">
        <v>5.3555993222488503E-2</v>
      </c>
      <c r="AG332" s="17">
        <v>3.8622066599776003E-2</v>
      </c>
      <c r="AH332" s="17">
        <v>2.5406866469267798E-2</v>
      </c>
      <c r="AI332" s="17"/>
      <c r="AJ332" s="17">
        <v>3.5196635778122001E-2</v>
      </c>
      <c r="AK332" s="17">
        <v>4.12375434266576E-2</v>
      </c>
      <c r="AL332" s="17">
        <v>2.88422786315197E-2</v>
      </c>
      <c r="AM332" s="17">
        <v>0.13246065211135899</v>
      </c>
      <c r="AN332" s="17">
        <v>4.2273230844782399E-2</v>
      </c>
      <c r="AO332" s="17"/>
      <c r="AP332" s="17">
        <v>4.2529469481507202E-2</v>
      </c>
      <c r="AQ332" s="17">
        <v>4.0009675421453901E-2</v>
      </c>
      <c r="AR332" s="17">
        <v>3.07848329838241E-2</v>
      </c>
    </row>
    <row r="333" spans="2:44" x14ac:dyDescent="0.5">
      <c r="B333" t="s">
        <v>87</v>
      </c>
      <c r="C333" s="17">
        <v>0.124331371004594</v>
      </c>
      <c r="D333" s="17">
        <v>9.49096635393534E-2</v>
      </c>
      <c r="E333" s="17">
        <v>0.15523700247713501</v>
      </c>
      <c r="F333" s="17"/>
      <c r="G333" s="17">
        <v>0.10218669718326399</v>
      </c>
      <c r="H333" s="17">
        <v>5.6593938304339203E-2</v>
      </c>
      <c r="I333" s="17">
        <v>0.15279134421601201</v>
      </c>
      <c r="J333" s="17">
        <v>0.18857798685864799</v>
      </c>
      <c r="K333" s="17">
        <v>0.15138222885744701</v>
      </c>
      <c r="L333" s="17">
        <v>0.10951621221881</v>
      </c>
      <c r="M333" s="17"/>
      <c r="N333" s="17">
        <v>9.4959187720162402E-2</v>
      </c>
      <c r="O333" s="17">
        <v>8.4981850481077495E-2</v>
      </c>
      <c r="P333" s="17">
        <v>0.151533131488125</v>
      </c>
      <c r="Q333" s="17">
        <v>0.169922112933032</v>
      </c>
      <c r="R333" s="17"/>
      <c r="S333" s="17">
        <v>7.47394100833223E-2</v>
      </c>
      <c r="T333" s="17">
        <v>0.123282482739315</v>
      </c>
      <c r="U333" s="17">
        <v>0.19796146258275599</v>
      </c>
      <c r="V333" s="17">
        <v>0.156343868903105</v>
      </c>
      <c r="W333" s="17">
        <v>0.11333668431534</v>
      </c>
      <c r="X333" s="17">
        <v>0.125770388871672</v>
      </c>
      <c r="Y333" s="17">
        <v>0.149109775716983</v>
      </c>
      <c r="Z333" s="17">
        <v>0.12848208679271</v>
      </c>
      <c r="AA333" s="17">
        <v>7.5288959503108405E-2</v>
      </c>
      <c r="AB333" s="17">
        <v>0.12951659333443299</v>
      </c>
      <c r="AC333" s="17">
        <v>8.9041449372192993E-2</v>
      </c>
      <c r="AD333" s="17">
        <v>0.22272921169808799</v>
      </c>
      <c r="AE333" s="17"/>
      <c r="AF333" s="17">
        <v>0.13144181687227199</v>
      </c>
      <c r="AG333" s="17">
        <v>8.6152442513208902E-2</v>
      </c>
      <c r="AH333" s="17">
        <v>0.17074554093446601</v>
      </c>
      <c r="AI333" s="17"/>
      <c r="AJ333" s="17">
        <v>0.10701016021309701</v>
      </c>
      <c r="AK333" s="17">
        <v>8.1933127611404297E-2</v>
      </c>
      <c r="AL333" s="17">
        <v>0.104378918015196</v>
      </c>
      <c r="AM333" s="17">
        <v>9.1673063070951993E-2</v>
      </c>
      <c r="AN333" s="17">
        <v>0.19963225666846901</v>
      </c>
      <c r="AO333" s="17"/>
      <c r="AP333" s="17">
        <v>8.6948541919163194E-2</v>
      </c>
      <c r="AQ333" s="17">
        <v>7.3968923065308598E-2</v>
      </c>
      <c r="AR333" s="17">
        <v>0.144936898869756</v>
      </c>
    </row>
    <row r="334" spans="2:44" x14ac:dyDescent="0.5">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7"/>
      <c r="AL334" s="17"/>
      <c r="AM334" s="17"/>
      <c r="AN334" s="17"/>
      <c r="AO334" s="17"/>
      <c r="AP334" s="17"/>
      <c r="AQ334" s="17"/>
      <c r="AR334" s="17"/>
    </row>
    <row r="335" spans="2:44" x14ac:dyDescent="0.5">
      <c r="B335" s="6" t="s">
        <v>216</v>
      </c>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7"/>
      <c r="AL335" s="17"/>
      <c r="AM335" s="17"/>
      <c r="AN335" s="17"/>
      <c r="AO335" s="17"/>
      <c r="AP335" s="17"/>
      <c r="AQ335" s="17"/>
      <c r="AR335" s="17"/>
    </row>
    <row r="336" spans="2:44" x14ac:dyDescent="0.5">
      <c r="B336" s="24" t="s">
        <v>194</v>
      </c>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17"/>
      <c r="AK336" s="17"/>
      <c r="AL336" s="17"/>
      <c r="AM336" s="17"/>
      <c r="AN336" s="17"/>
      <c r="AO336" s="17"/>
      <c r="AP336" s="17"/>
      <c r="AQ336" s="17"/>
      <c r="AR336" s="17"/>
    </row>
    <row r="337" spans="2:44" x14ac:dyDescent="0.5">
      <c r="B337" t="s">
        <v>209</v>
      </c>
      <c r="C337" s="17">
        <v>0.39546692246486997</v>
      </c>
      <c r="D337" s="17">
        <v>0.44690440442101198</v>
      </c>
      <c r="E337" s="17">
        <v>0.34472401261415803</v>
      </c>
      <c r="F337" s="17"/>
      <c r="G337" s="17">
        <v>0.433558810205251</v>
      </c>
      <c r="H337" s="17">
        <v>0.43632987937356799</v>
      </c>
      <c r="I337" s="17">
        <v>0.37936199588964797</v>
      </c>
      <c r="J337" s="17">
        <v>0.427884953929</v>
      </c>
      <c r="K337" s="17">
        <v>0.354258056984325</v>
      </c>
      <c r="L337" s="17">
        <v>0.34741126456426202</v>
      </c>
      <c r="M337" s="17"/>
      <c r="N337" s="17">
        <v>0.44525093794084702</v>
      </c>
      <c r="O337" s="17">
        <v>0.35918092027489501</v>
      </c>
      <c r="P337" s="17">
        <v>0.38753210310517</v>
      </c>
      <c r="Q337" s="17">
        <v>0.38295030582023798</v>
      </c>
      <c r="R337" s="17"/>
      <c r="S337" s="17">
        <v>0.425580667859977</v>
      </c>
      <c r="T337" s="17">
        <v>0.40853206393861002</v>
      </c>
      <c r="U337" s="17">
        <v>0.35127712930829302</v>
      </c>
      <c r="V337" s="17">
        <v>0.37722602772390301</v>
      </c>
      <c r="W337" s="17">
        <v>0.41247753556260502</v>
      </c>
      <c r="X337" s="17">
        <v>0.33801734508233999</v>
      </c>
      <c r="Y337" s="17">
        <v>0.43516786946165698</v>
      </c>
      <c r="Z337" s="17">
        <v>0.37084373689162198</v>
      </c>
      <c r="AA337" s="17">
        <v>0.44152480307518099</v>
      </c>
      <c r="AB337" s="17">
        <v>0.37050368229067798</v>
      </c>
      <c r="AC337" s="17">
        <v>0.357293305135645</v>
      </c>
      <c r="AD337" s="17">
        <v>0.35523244982244001</v>
      </c>
      <c r="AE337" s="17"/>
      <c r="AF337" s="17">
        <v>0.36844835428522399</v>
      </c>
      <c r="AG337" s="17">
        <v>0.405954416905069</v>
      </c>
      <c r="AH337" s="17">
        <v>0.42780760929973899</v>
      </c>
      <c r="AI337" s="17"/>
      <c r="AJ337" s="17">
        <v>0.38569793424606102</v>
      </c>
      <c r="AK337" s="17">
        <v>0.44969420370364799</v>
      </c>
      <c r="AL337" s="17">
        <v>0.33506051453151398</v>
      </c>
      <c r="AM337" s="17">
        <v>0.27857801499908802</v>
      </c>
      <c r="AN337" s="17">
        <v>0.34095665339824799</v>
      </c>
      <c r="AO337" s="17"/>
      <c r="AP337" s="17">
        <v>0.42394216766639597</v>
      </c>
      <c r="AQ337" s="17">
        <v>0.45138620860814399</v>
      </c>
      <c r="AR337" s="17">
        <v>0.41507241329692801</v>
      </c>
    </row>
    <row r="338" spans="2:44" x14ac:dyDescent="0.5">
      <c r="B338" t="s">
        <v>210</v>
      </c>
      <c r="C338" s="17">
        <v>0.44564004699460003</v>
      </c>
      <c r="D338" s="17">
        <v>0.41274170861251003</v>
      </c>
      <c r="E338" s="17">
        <v>0.47939243363836498</v>
      </c>
      <c r="F338" s="17"/>
      <c r="G338" s="17">
        <v>0.367474740040861</v>
      </c>
      <c r="H338" s="17">
        <v>0.36353915211089499</v>
      </c>
      <c r="I338" s="17">
        <v>0.43757294148737702</v>
      </c>
      <c r="J338" s="17">
        <v>0.44601001564635201</v>
      </c>
      <c r="K338" s="17">
        <v>0.50405354216131804</v>
      </c>
      <c r="L338" s="17">
        <v>0.53487868196767596</v>
      </c>
      <c r="M338" s="17"/>
      <c r="N338" s="17">
        <v>0.42792537784224599</v>
      </c>
      <c r="O338" s="17">
        <v>0.47903233578848198</v>
      </c>
      <c r="P338" s="17">
        <v>0.43780920910346</v>
      </c>
      <c r="Q338" s="17">
        <v>0.44001828989281899</v>
      </c>
      <c r="R338" s="17"/>
      <c r="S338" s="17">
        <v>0.38901506373144001</v>
      </c>
      <c r="T338" s="17">
        <v>0.47298829919197299</v>
      </c>
      <c r="U338" s="17">
        <v>0.49876613301259398</v>
      </c>
      <c r="V338" s="17">
        <v>0.45265593446739399</v>
      </c>
      <c r="W338" s="17">
        <v>0.37559795336253099</v>
      </c>
      <c r="X338" s="17">
        <v>0.47698221266463098</v>
      </c>
      <c r="Y338" s="17">
        <v>0.40200984715662103</v>
      </c>
      <c r="Z338" s="17">
        <v>0.425879888152291</v>
      </c>
      <c r="AA338" s="17">
        <v>0.42169752596396998</v>
      </c>
      <c r="AB338" s="17">
        <v>0.49347928883160302</v>
      </c>
      <c r="AC338" s="17">
        <v>0.54189812346445398</v>
      </c>
      <c r="AD338" s="17">
        <v>0.48316269896209002</v>
      </c>
      <c r="AE338" s="17"/>
      <c r="AF338" s="17">
        <v>0.49244655932292802</v>
      </c>
      <c r="AG338" s="17">
        <v>0.45003065231293499</v>
      </c>
      <c r="AH338" s="17">
        <v>0.36312602836719399</v>
      </c>
      <c r="AI338" s="17"/>
      <c r="AJ338" s="17">
        <v>0.48426286578622302</v>
      </c>
      <c r="AK338" s="17">
        <v>0.39666841531043401</v>
      </c>
      <c r="AL338" s="17">
        <v>0.57830186388511695</v>
      </c>
      <c r="AM338" s="17">
        <v>0.60025241962263098</v>
      </c>
      <c r="AN338" s="17">
        <v>0.435356242948718</v>
      </c>
      <c r="AO338" s="17"/>
      <c r="AP338" s="17">
        <v>0.44333657970711898</v>
      </c>
      <c r="AQ338" s="17">
        <v>0.42458460878336801</v>
      </c>
      <c r="AR338" s="17">
        <v>0.42618215312697499</v>
      </c>
    </row>
    <row r="339" spans="2:44" x14ac:dyDescent="0.5">
      <c r="B339" t="s">
        <v>211</v>
      </c>
      <c r="C339" s="17">
        <v>6.6010532399830193E-2</v>
      </c>
      <c r="D339" s="17">
        <v>6.7868575451347002E-2</v>
      </c>
      <c r="E339" s="17">
        <v>6.4273709370054805E-2</v>
      </c>
      <c r="F339" s="17"/>
      <c r="G339" s="17">
        <v>0.10755422504361099</v>
      </c>
      <c r="H339" s="17">
        <v>0.124154869742961</v>
      </c>
      <c r="I339" s="17">
        <v>5.5760318001858197E-2</v>
      </c>
      <c r="J339" s="17">
        <v>3.21974640519994E-2</v>
      </c>
      <c r="K339" s="17">
        <v>5.0367738356422102E-2</v>
      </c>
      <c r="L339" s="17">
        <v>3.9885841011833498E-2</v>
      </c>
      <c r="M339" s="17"/>
      <c r="N339" s="17">
        <v>4.7187184744244701E-2</v>
      </c>
      <c r="O339" s="17">
        <v>8.2752810613745106E-2</v>
      </c>
      <c r="P339" s="17">
        <v>8.6119863459493406E-2</v>
      </c>
      <c r="Q339" s="17">
        <v>5.1243045482581101E-2</v>
      </c>
      <c r="R339" s="17"/>
      <c r="S339" s="17">
        <v>9.2080268154070596E-2</v>
      </c>
      <c r="T339" s="17">
        <v>4.5573174175291699E-2</v>
      </c>
      <c r="U339" s="17">
        <v>8.6173368217530494E-2</v>
      </c>
      <c r="V339" s="17">
        <v>6.3227663813990503E-2</v>
      </c>
      <c r="W339" s="17">
        <v>0.105427880735126</v>
      </c>
      <c r="X339" s="17">
        <v>4.8579811108257903E-2</v>
      </c>
      <c r="Y339" s="17">
        <v>5.1607189451156103E-2</v>
      </c>
      <c r="Z339" s="17">
        <v>8.8179262915322298E-2</v>
      </c>
      <c r="AA339" s="17">
        <v>5.8104827188062598E-2</v>
      </c>
      <c r="AB339" s="17">
        <v>5.0789671795990601E-2</v>
      </c>
      <c r="AC339" s="17">
        <v>3.41194618037148E-2</v>
      </c>
      <c r="AD339" s="17">
        <v>7.8558987577426104E-2</v>
      </c>
      <c r="AE339" s="17"/>
      <c r="AF339" s="17">
        <v>5.0684014670905997E-2</v>
      </c>
      <c r="AG339" s="17">
        <v>8.0623518934351296E-2</v>
      </c>
      <c r="AH339" s="17">
        <v>6.1148109699973099E-2</v>
      </c>
      <c r="AI339" s="17"/>
      <c r="AJ339" s="17">
        <v>5.2829392448937203E-2</v>
      </c>
      <c r="AK339" s="17">
        <v>8.1714104351106598E-2</v>
      </c>
      <c r="AL339" s="17">
        <v>4.9322999282712797E-2</v>
      </c>
      <c r="AM339" s="17">
        <v>0</v>
      </c>
      <c r="AN339" s="17">
        <v>7.8032445060133293E-2</v>
      </c>
      <c r="AO339" s="17"/>
      <c r="AP339" s="17">
        <v>7.1710347262653795E-2</v>
      </c>
      <c r="AQ339" s="17">
        <v>6.1989256634891597E-2</v>
      </c>
      <c r="AR339" s="17">
        <v>8.9552718061824299E-2</v>
      </c>
    </row>
    <row r="340" spans="2:44" x14ac:dyDescent="0.5">
      <c r="B340" t="s">
        <v>212</v>
      </c>
      <c r="C340" s="17">
        <v>1.7850157838133901E-2</v>
      </c>
      <c r="D340" s="17">
        <v>2.26154564627391E-2</v>
      </c>
      <c r="E340" s="17">
        <v>1.31142910775767E-2</v>
      </c>
      <c r="F340" s="17"/>
      <c r="G340" s="17">
        <v>2.5055325154798799E-2</v>
      </c>
      <c r="H340" s="17">
        <v>2.85195263619583E-2</v>
      </c>
      <c r="I340" s="17">
        <v>3.04462512992516E-2</v>
      </c>
      <c r="J340" s="17">
        <v>1.04255147142251E-2</v>
      </c>
      <c r="K340" s="17">
        <v>1.10827213998764E-2</v>
      </c>
      <c r="L340" s="17">
        <v>4.5893719557530601E-3</v>
      </c>
      <c r="M340" s="17"/>
      <c r="N340" s="17">
        <v>1.7744783444799E-2</v>
      </c>
      <c r="O340" s="17">
        <v>1.44546113884429E-2</v>
      </c>
      <c r="P340" s="17">
        <v>1.55305262294816E-2</v>
      </c>
      <c r="Q340" s="17">
        <v>2.36255559246881E-2</v>
      </c>
      <c r="R340" s="17"/>
      <c r="S340" s="17">
        <v>3.1193235375270901E-2</v>
      </c>
      <c r="T340" s="17">
        <v>7.2015483199529603E-3</v>
      </c>
      <c r="U340" s="17">
        <v>1.15669481542075E-2</v>
      </c>
      <c r="V340" s="17">
        <v>2.25208951621341E-2</v>
      </c>
      <c r="W340" s="17">
        <v>0</v>
      </c>
      <c r="X340" s="17">
        <v>3.7619235249244903E-2</v>
      </c>
      <c r="Y340" s="17">
        <v>1.14374294560567E-2</v>
      </c>
      <c r="Z340" s="17">
        <v>0</v>
      </c>
      <c r="AA340" s="17">
        <v>2.61960150309061E-2</v>
      </c>
      <c r="AB340" s="17">
        <v>0</v>
      </c>
      <c r="AC340" s="17">
        <v>0</v>
      </c>
      <c r="AD340" s="17">
        <v>8.3045863638043699E-2</v>
      </c>
      <c r="AE340" s="17"/>
      <c r="AF340" s="17">
        <v>1.8786755181351401E-2</v>
      </c>
      <c r="AG340" s="17">
        <v>1.36466712197016E-2</v>
      </c>
      <c r="AH340" s="17">
        <v>1.50258634085362E-2</v>
      </c>
      <c r="AI340" s="17"/>
      <c r="AJ340" s="17">
        <v>1.4548073412708499E-2</v>
      </c>
      <c r="AK340" s="17">
        <v>7.7191700285032996E-3</v>
      </c>
      <c r="AL340" s="17">
        <v>0</v>
      </c>
      <c r="AM340" s="17">
        <v>5.2506968287811998E-2</v>
      </c>
      <c r="AN340" s="17">
        <v>8.5624478818466208E-3</v>
      </c>
      <c r="AO340" s="17"/>
      <c r="AP340" s="17">
        <v>1.48872826758838E-2</v>
      </c>
      <c r="AQ340" s="17">
        <v>1.5228735718194599E-2</v>
      </c>
      <c r="AR340" s="17">
        <v>1.56961502969011E-2</v>
      </c>
    </row>
    <row r="341" spans="2:44" x14ac:dyDescent="0.5">
      <c r="B341" t="s">
        <v>87</v>
      </c>
      <c r="C341" s="17">
        <v>7.5032340302565503E-2</v>
      </c>
      <c r="D341" s="17">
        <v>4.9869855052391797E-2</v>
      </c>
      <c r="E341" s="17">
        <v>9.8495553299845606E-2</v>
      </c>
      <c r="F341" s="17"/>
      <c r="G341" s="17">
        <v>6.6356899555477702E-2</v>
      </c>
      <c r="H341" s="17">
        <v>4.7456572410618E-2</v>
      </c>
      <c r="I341" s="17">
        <v>9.6858493321865302E-2</v>
      </c>
      <c r="J341" s="17">
        <v>8.3482051658422596E-2</v>
      </c>
      <c r="K341" s="17">
        <v>8.0237941098059304E-2</v>
      </c>
      <c r="L341" s="17">
        <v>7.3234840500475504E-2</v>
      </c>
      <c r="M341" s="17"/>
      <c r="N341" s="17">
        <v>6.1891716027862899E-2</v>
      </c>
      <c r="O341" s="17">
        <v>6.4579321934435094E-2</v>
      </c>
      <c r="P341" s="17">
        <v>7.3008298102395106E-2</v>
      </c>
      <c r="Q341" s="17">
        <v>0.102162802879674</v>
      </c>
      <c r="R341" s="17"/>
      <c r="S341" s="17">
        <v>6.2130764879241698E-2</v>
      </c>
      <c r="T341" s="17">
        <v>6.5704914374171794E-2</v>
      </c>
      <c r="U341" s="17">
        <v>5.2216421307375499E-2</v>
      </c>
      <c r="V341" s="17">
        <v>8.4369478832578698E-2</v>
      </c>
      <c r="W341" s="17">
        <v>0.106496630339737</v>
      </c>
      <c r="X341" s="17">
        <v>9.88013958955265E-2</v>
      </c>
      <c r="Y341" s="17">
        <v>9.9777664474509406E-2</v>
      </c>
      <c r="Z341" s="17">
        <v>0.115097112040764</v>
      </c>
      <c r="AA341" s="17">
        <v>5.24768287418809E-2</v>
      </c>
      <c r="AB341" s="17">
        <v>8.5227357081729002E-2</v>
      </c>
      <c r="AC341" s="17">
        <v>6.6689109596186805E-2</v>
      </c>
      <c r="AD341" s="17">
        <v>0</v>
      </c>
      <c r="AE341" s="17"/>
      <c r="AF341" s="17">
        <v>6.9634316539590596E-2</v>
      </c>
      <c r="AG341" s="17">
        <v>4.97447406279427E-2</v>
      </c>
      <c r="AH341" s="17">
        <v>0.13289238922455701</v>
      </c>
      <c r="AI341" s="17"/>
      <c r="AJ341" s="17">
        <v>6.2661734106071093E-2</v>
      </c>
      <c r="AK341" s="17">
        <v>6.4204106606307904E-2</v>
      </c>
      <c r="AL341" s="17">
        <v>3.7314622300656401E-2</v>
      </c>
      <c r="AM341" s="17">
        <v>6.8662597090468194E-2</v>
      </c>
      <c r="AN341" s="17">
        <v>0.13709221071105401</v>
      </c>
      <c r="AO341" s="17"/>
      <c r="AP341" s="17">
        <v>4.6123622687947501E-2</v>
      </c>
      <c r="AQ341" s="17">
        <v>4.6811190255401598E-2</v>
      </c>
      <c r="AR341" s="17">
        <v>5.3496565217371103E-2</v>
      </c>
    </row>
    <row r="342" spans="2:44" x14ac:dyDescent="0.5">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17"/>
      <c r="AK342" s="17"/>
      <c r="AL342" s="17"/>
      <c r="AM342" s="17"/>
      <c r="AN342" s="17"/>
      <c r="AO342" s="17"/>
      <c r="AP342" s="17"/>
      <c r="AQ342" s="17"/>
      <c r="AR342" s="17"/>
    </row>
    <row r="343" spans="2:44" x14ac:dyDescent="0.5">
      <c r="B343" s="6" t="s">
        <v>217</v>
      </c>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17"/>
      <c r="AK343" s="17"/>
      <c r="AL343" s="17"/>
      <c r="AM343" s="17"/>
      <c r="AN343" s="17"/>
      <c r="AO343" s="17"/>
      <c r="AP343" s="17"/>
      <c r="AQ343" s="17"/>
      <c r="AR343" s="17"/>
    </row>
    <row r="344" spans="2:44" x14ac:dyDescent="0.5">
      <c r="B344" s="24" t="s">
        <v>194</v>
      </c>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17"/>
      <c r="AK344" s="17"/>
      <c r="AL344" s="17"/>
      <c r="AM344" s="17"/>
      <c r="AN344" s="17"/>
      <c r="AO344" s="17"/>
      <c r="AP344" s="17"/>
      <c r="AQ344" s="17"/>
      <c r="AR344" s="17"/>
    </row>
    <row r="345" spans="2:44" x14ac:dyDescent="0.5">
      <c r="B345" t="s">
        <v>209</v>
      </c>
      <c r="C345" s="17">
        <v>0.28985914009708202</v>
      </c>
      <c r="D345" s="17">
        <v>0.30596032497167303</v>
      </c>
      <c r="E345" s="17">
        <v>0.27608737076560902</v>
      </c>
      <c r="F345" s="17"/>
      <c r="G345" s="17">
        <v>0.30388119745554198</v>
      </c>
      <c r="H345" s="17">
        <v>0.33458312164506199</v>
      </c>
      <c r="I345" s="17">
        <v>0.262481684902719</v>
      </c>
      <c r="J345" s="17">
        <v>0.27869471127790701</v>
      </c>
      <c r="K345" s="17">
        <v>0.252873818510915</v>
      </c>
      <c r="L345" s="17">
        <v>0.308540404014711</v>
      </c>
      <c r="M345" s="17"/>
      <c r="N345" s="17">
        <v>0.29843043039117101</v>
      </c>
      <c r="O345" s="17">
        <v>0.32116785300801998</v>
      </c>
      <c r="P345" s="17">
        <v>0.26320759417314699</v>
      </c>
      <c r="Q345" s="17">
        <v>0.26185622819175097</v>
      </c>
      <c r="R345" s="17"/>
      <c r="S345" s="17">
        <v>0.38295917748174702</v>
      </c>
      <c r="T345" s="17">
        <v>0.28044487125906398</v>
      </c>
      <c r="U345" s="17">
        <v>0.22497550331260099</v>
      </c>
      <c r="V345" s="17">
        <v>0.25794763773806201</v>
      </c>
      <c r="W345" s="17">
        <v>0.22341989468232701</v>
      </c>
      <c r="X345" s="17">
        <v>0.260437525233228</v>
      </c>
      <c r="Y345" s="17">
        <v>0.32217526533216401</v>
      </c>
      <c r="Z345" s="17">
        <v>0.25848119052741703</v>
      </c>
      <c r="AA345" s="17">
        <v>0.31255430871458101</v>
      </c>
      <c r="AB345" s="17">
        <v>0.26872279807803301</v>
      </c>
      <c r="AC345" s="17">
        <v>0.36876114762364098</v>
      </c>
      <c r="AD345" s="17">
        <v>0.199174641153122</v>
      </c>
      <c r="AE345" s="17"/>
      <c r="AF345" s="17">
        <v>0.25315706403000199</v>
      </c>
      <c r="AG345" s="17">
        <v>0.35262640186955901</v>
      </c>
      <c r="AH345" s="17">
        <v>0.24572555376732999</v>
      </c>
      <c r="AI345" s="17"/>
      <c r="AJ345" s="17">
        <v>0.244684036255157</v>
      </c>
      <c r="AK345" s="17">
        <v>0.36048152768728797</v>
      </c>
      <c r="AL345" s="17">
        <v>0.33807205992558798</v>
      </c>
      <c r="AM345" s="17">
        <v>0.40037660578131101</v>
      </c>
      <c r="AN345" s="17">
        <v>0.20911453963294399</v>
      </c>
      <c r="AO345" s="17"/>
      <c r="AP345" s="17">
        <v>0.238775313549485</v>
      </c>
      <c r="AQ345" s="17">
        <v>0.359502997282033</v>
      </c>
      <c r="AR345" s="17">
        <v>0.23188103292168299</v>
      </c>
    </row>
    <row r="346" spans="2:44" x14ac:dyDescent="0.5">
      <c r="B346" t="s">
        <v>210</v>
      </c>
      <c r="C346" s="17">
        <v>0.41270582244569298</v>
      </c>
      <c r="D346" s="17">
        <v>0.385015800966169</v>
      </c>
      <c r="E346" s="17">
        <v>0.43622640270901603</v>
      </c>
      <c r="F346" s="17"/>
      <c r="G346" s="17">
        <v>0.420771527673162</v>
      </c>
      <c r="H346" s="17">
        <v>0.40724092012707702</v>
      </c>
      <c r="I346" s="17">
        <v>0.440197148121305</v>
      </c>
      <c r="J346" s="17">
        <v>0.40269066189677999</v>
      </c>
      <c r="K346" s="17">
        <v>0.452742922959604</v>
      </c>
      <c r="L346" s="17">
        <v>0.36762127961632801</v>
      </c>
      <c r="M346" s="17"/>
      <c r="N346" s="17">
        <v>0.43150333281798398</v>
      </c>
      <c r="O346" s="17">
        <v>0.37691080678626798</v>
      </c>
      <c r="P346" s="17">
        <v>0.43911150102209601</v>
      </c>
      <c r="Q346" s="17">
        <v>0.41417968857829002</v>
      </c>
      <c r="R346" s="17"/>
      <c r="S346" s="17">
        <v>0.39344060530931102</v>
      </c>
      <c r="T346" s="17">
        <v>0.38356896563019299</v>
      </c>
      <c r="U346" s="17">
        <v>0.52960536730194196</v>
      </c>
      <c r="V346" s="17">
        <v>0.34707356545079299</v>
      </c>
      <c r="W346" s="17">
        <v>0.40477548448629402</v>
      </c>
      <c r="X346" s="17">
        <v>0.434674739659349</v>
      </c>
      <c r="Y346" s="17">
        <v>0.36607143461474501</v>
      </c>
      <c r="Z346" s="17">
        <v>0.46433607338385802</v>
      </c>
      <c r="AA346" s="17">
        <v>0.38804011926686099</v>
      </c>
      <c r="AB346" s="17">
        <v>0.415749199941291</v>
      </c>
      <c r="AC346" s="17">
        <v>0.48113818751846599</v>
      </c>
      <c r="AD346" s="17">
        <v>0.41457397332438101</v>
      </c>
      <c r="AE346" s="17"/>
      <c r="AF346" s="17">
        <v>0.40850684793384601</v>
      </c>
      <c r="AG346" s="17">
        <v>0.43686692885845002</v>
      </c>
      <c r="AH346" s="17">
        <v>0.370220213975896</v>
      </c>
      <c r="AI346" s="17"/>
      <c r="AJ346" s="17">
        <v>0.41087282833882</v>
      </c>
      <c r="AK346" s="17">
        <v>0.450456907271503</v>
      </c>
      <c r="AL346" s="17">
        <v>0.443379723088768</v>
      </c>
      <c r="AM346" s="17">
        <v>0.31769086271474001</v>
      </c>
      <c r="AN346" s="17">
        <v>0.38535832863451402</v>
      </c>
      <c r="AO346" s="17"/>
      <c r="AP346" s="17">
        <v>0.421820367698586</v>
      </c>
      <c r="AQ346" s="17">
        <v>0.44859548696658502</v>
      </c>
      <c r="AR346" s="17">
        <v>0.46502569618697298</v>
      </c>
    </row>
    <row r="347" spans="2:44" x14ac:dyDescent="0.5">
      <c r="B347" t="s">
        <v>211</v>
      </c>
      <c r="C347" s="17">
        <v>0.156406426751864</v>
      </c>
      <c r="D347" s="17">
        <v>0.17224891785087099</v>
      </c>
      <c r="E347" s="17">
        <v>0.14261891291984</v>
      </c>
      <c r="F347" s="17"/>
      <c r="G347" s="17">
        <v>0.14780757331987501</v>
      </c>
      <c r="H347" s="17">
        <v>0.16055792621815501</v>
      </c>
      <c r="I347" s="17">
        <v>0.13912101476661101</v>
      </c>
      <c r="J347" s="17">
        <v>0.16656430337696801</v>
      </c>
      <c r="K347" s="17">
        <v>0.15732762178479401</v>
      </c>
      <c r="L347" s="17">
        <v>0.16456819579641599</v>
      </c>
      <c r="M347" s="17"/>
      <c r="N347" s="17">
        <v>0.15535533217101299</v>
      </c>
      <c r="O347" s="17">
        <v>0.16195856795561001</v>
      </c>
      <c r="P347" s="17">
        <v>0.168857300954283</v>
      </c>
      <c r="Q347" s="17">
        <v>0.143372105769524</v>
      </c>
      <c r="R347" s="17"/>
      <c r="S347" s="17">
        <v>0.111358409568381</v>
      </c>
      <c r="T347" s="17">
        <v>0.19338538720182699</v>
      </c>
      <c r="U347" s="17">
        <v>0.12859640336329001</v>
      </c>
      <c r="V347" s="17">
        <v>0.19828511341710101</v>
      </c>
      <c r="W347" s="17">
        <v>0.24248118782514699</v>
      </c>
      <c r="X347" s="17">
        <v>0.108027861672733</v>
      </c>
      <c r="Y347" s="17">
        <v>0.14944804838834999</v>
      </c>
      <c r="Z347" s="17">
        <v>0.116902971344399</v>
      </c>
      <c r="AA347" s="17">
        <v>0.142926634399899</v>
      </c>
      <c r="AB347" s="17">
        <v>0.19125080693270899</v>
      </c>
      <c r="AC347" s="17">
        <v>8.3125360428527306E-2</v>
      </c>
      <c r="AD347" s="17">
        <v>0.268886109020327</v>
      </c>
      <c r="AE347" s="17"/>
      <c r="AF347" s="17">
        <v>0.18344930499721601</v>
      </c>
      <c r="AG347" s="17">
        <v>0.13015340694837199</v>
      </c>
      <c r="AH347" s="17">
        <v>0.17204513127175999</v>
      </c>
      <c r="AI347" s="17"/>
      <c r="AJ347" s="17">
        <v>0.21432312140368601</v>
      </c>
      <c r="AK347" s="17">
        <v>9.1099590896757204E-2</v>
      </c>
      <c r="AL347" s="17">
        <v>0.18241282469318501</v>
      </c>
      <c r="AM347" s="17">
        <v>4.89127953550283E-2</v>
      </c>
      <c r="AN347" s="17">
        <v>0.15029458076264601</v>
      </c>
      <c r="AO347" s="17"/>
      <c r="AP347" s="17">
        <v>0.19214822566231601</v>
      </c>
      <c r="AQ347" s="17">
        <v>0.10591552906816799</v>
      </c>
      <c r="AR347" s="17">
        <v>0.25324373797210797</v>
      </c>
    </row>
    <row r="348" spans="2:44" x14ac:dyDescent="0.5">
      <c r="B348" t="s">
        <v>212</v>
      </c>
      <c r="C348" s="17">
        <v>4.3483963172596E-2</v>
      </c>
      <c r="D348" s="17">
        <v>6.0796480838780802E-2</v>
      </c>
      <c r="E348" s="17">
        <v>2.8182595256350002E-2</v>
      </c>
      <c r="F348" s="17"/>
      <c r="G348" s="17">
        <v>4.0571435381475202E-2</v>
      </c>
      <c r="H348" s="17">
        <v>3.7428112254671603E-2</v>
      </c>
      <c r="I348" s="17">
        <v>4.4917071042842399E-2</v>
      </c>
      <c r="J348" s="17">
        <v>2.85019319128752E-2</v>
      </c>
      <c r="K348" s="17">
        <v>1.9439632898518699E-2</v>
      </c>
      <c r="L348" s="17">
        <v>7.8764993916919102E-2</v>
      </c>
      <c r="M348" s="17"/>
      <c r="N348" s="17">
        <v>5.58725557474253E-2</v>
      </c>
      <c r="O348" s="17">
        <v>4.4862345094152399E-2</v>
      </c>
      <c r="P348" s="17">
        <v>2.4598669177718399E-2</v>
      </c>
      <c r="Q348" s="17">
        <v>4.6197459531678801E-2</v>
      </c>
      <c r="R348" s="17"/>
      <c r="S348" s="17">
        <v>3.7900714781142902E-2</v>
      </c>
      <c r="T348" s="17">
        <v>4.3350710347796299E-2</v>
      </c>
      <c r="U348" s="17">
        <v>2.0677128132101399E-2</v>
      </c>
      <c r="V348" s="17">
        <v>8.9183876250612401E-2</v>
      </c>
      <c r="W348" s="17">
        <v>5.6192916939197E-2</v>
      </c>
      <c r="X348" s="17">
        <v>5.5496865406191802E-2</v>
      </c>
      <c r="Y348" s="17">
        <v>1.16107127166966E-2</v>
      </c>
      <c r="Z348" s="17">
        <v>9.0747849692261101E-2</v>
      </c>
      <c r="AA348" s="17">
        <v>2.6987998591448001E-2</v>
      </c>
      <c r="AB348" s="17">
        <v>4.6876461801233199E-2</v>
      </c>
      <c r="AC348" s="17">
        <v>3.63503899615608E-2</v>
      </c>
      <c r="AD348" s="17">
        <v>4.1839893991939298E-2</v>
      </c>
      <c r="AE348" s="17"/>
      <c r="AF348" s="17">
        <v>5.2897034501581203E-2</v>
      </c>
      <c r="AG348" s="17">
        <v>1.98788218772416E-2</v>
      </c>
      <c r="AH348" s="17">
        <v>6.5340247668868895E-2</v>
      </c>
      <c r="AI348" s="17"/>
      <c r="AJ348" s="17">
        <v>5.3011744199738003E-2</v>
      </c>
      <c r="AK348" s="17">
        <v>2.0288761302363199E-2</v>
      </c>
      <c r="AL348" s="17">
        <v>1.1655781887175001E-2</v>
      </c>
      <c r="AM348" s="17">
        <v>9.0284553607760706E-2</v>
      </c>
      <c r="AN348" s="17">
        <v>7.4533746436774004E-2</v>
      </c>
      <c r="AO348" s="17"/>
      <c r="AP348" s="17">
        <v>4.5915502650215198E-2</v>
      </c>
      <c r="AQ348" s="17">
        <v>2.2604403660784301E-2</v>
      </c>
      <c r="AR348" s="17">
        <v>2.6116240240053799E-2</v>
      </c>
    </row>
    <row r="349" spans="2:44" x14ac:dyDescent="0.5">
      <c r="B349" t="s">
        <v>87</v>
      </c>
      <c r="C349" s="17">
        <v>9.7544647532763901E-2</v>
      </c>
      <c r="D349" s="17">
        <v>7.5978475372506404E-2</v>
      </c>
      <c r="E349" s="17">
        <v>0.116884718349185</v>
      </c>
      <c r="F349" s="17"/>
      <c r="G349" s="17">
        <v>8.6968266169946296E-2</v>
      </c>
      <c r="H349" s="17">
        <v>6.0189919755035397E-2</v>
      </c>
      <c r="I349" s="17">
        <v>0.113283081166523</v>
      </c>
      <c r="J349" s="17">
        <v>0.12354839153547</v>
      </c>
      <c r="K349" s="17">
        <v>0.11761600384616799</v>
      </c>
      <c r="L349" s="17">
        <v>8.0505126655626105E-2</v>
      </c>
      <c r="M349" s="17"/>
      <c r="N349" s="17">
        <v>5.88383488724065E-2</v>
      </c>
      <c r="O349" s="17">
        <v>9.5100427155949394E-2</v>
      </c>
      <c r="P349" s="17">
        <v>0.104224934672755</v>
      </c>
      <c r="Q349" s="17">
        <v>0.13439451792875601</v>
      </c>
      <c r="R349" s="17"/>
      <c r="S349" s="17">
        <v>7.4341092859417604E-2</v>
      </c>
      <c r="T349" s="17">
        <v>9.9250065561119705E-2</v>
      </c>
      <c r="U349" s="17">
        <v>9.6145597890066006E-2</v>
      </c>
      <c r="V349" s="17">
        <v>0.107509807143431</v>
      </c>
      <c r="W349" s="17">
        <v>7.3130516067035398E-2</v>
      </c>
      <c r="X349" s="17">
        <v>0.14136300802849799</v>
      </c>
      <c r="Y349" s="17">
        <v>0.15069453894804499</v>
      </c>
      <c r="Z349" s="17">
        <v>6.95319150520642E-2</v>
      </c>
      <c r="AA349" s="17">
        <v>0.12949093902721101</v>
      </c>
      <c r="AB349" s="17">
        <v>7.7400733246734202E-2</v>
      </c>
      <c r="AC349" s="17">
        <v>3.0624914467804899E-2</v>
      </c>
      <c r="AD349" s="17">
        <v>7.5525382510231803E-2</v>
      </c>
      <c r="AE349" s="17"/>
      <c r="AF349" s="17">
        <v>0.101989748537354</v>
      </c>
      <c r="AG349" s="17">
        <v>6.0474440446377703E-2</v>
      </c>
      <c r="AH349" s="17">
        <v>0.14666885331614499</v>
      </c>
      <c r="AI349" s="17"/>
      <c r="AJ349" s="17">
        <v>7.7108269802599605E-2</v>
      </c>
      <c r="AK349" s="17">
        <v>7.7673212842088599E-2</v>
      </c>
      <c r="AL349" s="17">
        <v>2.4479610405284499E-2</v>
      </c>
      <c r="AM349" s="17">
        <v>0.14273518254115999</v>
      </c>
      <c r="AN349" s="17">
        <v>0.18069880453312301</v>
      </c>
      <c r="AO349" s="17"/>
      <c r="AP349" s="17">
        <v>0.101340590439398</v>
      </c>
      <c r="AQ349" s="17">
        <v>6.3381583022429203E-2</v>
      </c>
      <c r="AR349" s="17">
        <v>2.3733292679181801E-2</v>
      </c>
    </row>
    <row r="350" spans="2:44" x14ac:dyDescent="0.5">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AK350" s="17"/>
      <c r="AL350" s="17"/>
      <c r="AM350" s="17"/>
      <c r="AN350" s="17"/>
      <c r="AO350" s="17"/>
      <c r="AP350" s="17"/>
      <c r="AQ350" s="17"/>
      <c r="AR350" s="17"/>
    </row>
    <row r="351" spans="2:44" x14ac:dyDescent="0.5">
      <c r="B351" s="6" t="s">
        <v>218</v>
      </c>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c r="AR351" s="17"/>
    </row>
    <row r="352" spans="2:44" x14ac:dyDescent="0.5">
      <c r="B352" s="24" t="s">
        <v>194</v>
      </c>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c r="AR352" s="17"/>
    </row>
    <row r="353" spans="2:44" x14ac:dyDescent="0.5">
      <c r="B353" t="s">
        <v>209</v>
      </c>
      <c r="C353" s="17">
        <v>0.30317444053035603</v>
      </c>
      <c r="D353" s="17">
        <v>0.34645680870734602</v>
      </c>
      <c r="E353" s="17">
        <v>0.26238159142807499</v>
      </c>
      <c r="F353" s="17"/>
      <c r="G353" s="17">
        <v>0.26938854022606801</v>
      </c>
      <c r="H353" s="17">
        <v>0.33334195545919099</v>
      </c>
      <c r="I353" s="17">
        <v>0.30647234764654402</v>
      </c>
      <c r="J353" s="17">
        <v>0.218998793204982</v>
      </c>
      <c r="K353" s="17">
        <v>0.255412995786926</v>
      </c>
      <c r="L353" s="17">
        <v>0.39265993274466698</v>
      </c>
      <c r="M353" s="17"/>
      <c r="N353" s="17">
        <v>0.36462871120887203</v>
      </c>
      <c r="O353" s="17">
        <v>0.25005707482316503</v>
      </c>
      <c r="P353" s="17">
        <v>0.29610379318192898</v>
      </c>
      <c r="Q353" s="17">
        <v>0.30481360083696502</v>
      </c>
      <c r="R353" s="17"/>
      <c r="S353" s="17">
        <v>0.32664681846275601</v>
      </c>
      <c r="T353" s="17">
        <v>0.27079077690153103</v>
      </c>
      <c r="U353" s="17">
        <v>0.28821817481376399</v>
      </c>
      <c r="V353" s="17">
        <v>0.34520684783843297</v>
      </c>
      <c r="W353" s="17">
        <v>0.35978421472767202</v>
      </c>
      <c r="X353" s="17">
        <v>0.28042441985415301</v>
      </c>
      <c r="Y353" s="17">
        <v>0.40899400490525301</v>
      </c>
      <c r="Z353" s="17">
        <v>0.32245308992595401</v>
      </c>
      <c r="AA353" s="17">
        <v>0.25569827997689498</v>
      </c>
      <c r="AB353" s="17">
        <v>0.27160332613918298</v>
      </c>
      <c r="AC353" s="17">
        <v>0.29777433124664399</v>
      </c>
      <c r="AD353" s="17">
        <v>0.193569850392525</v>
      </c>
      <c r="AE353" s="17"/>
      <c r="AF353" s="17">
        <v>0.31149068802623697</v>
      </c>
      <c r="AG353" s="17">
        <v>0.321997173032533</v>
      </c>
      <c r="AH353" s="17">
        <v>0.25904703925877198</v>
      </c>
      <c r="AI353" s="17"/>
      <c r="AJ353" s="17">
        <v>0.35682655807598102</v>
      </c>
      <c r="AK353" s="17">
        <v>0.338866859490494</v>
      </c>
      <c r="AL353" s="17">
        <v>0.22663943742071799</v>
      </c>
      <c r="AM353" s="17">
        <v>0.45222637398813198</v>
      </c>
      <c r="AN353" s="17">
        <v>0.19778343904179099</v>
      </c>
      <c r="AO353" s="17"/>
      <c r="AP353" s="17">
        <v>0.36327151462499202</v>
      </c>
      <c r="AQ353" s="17">
        <v>0.35020834530719902</v>
      </c>
      <c r="AR353" s="17">
        <v>0.223503621435056</v>
      </c>
    </row>
    <row r="354" spans="2:44" x14ac:dyDescent="0.5">
      <c r="B354" t="s">
        <v>210</v>
      </c>
      <c r="C354" s="17">
        <v>0.47497116208672002</v>
      </c>
      <c r="D354" s="17">
        <v>0.44886419804651301</v>
      </c>
      <c r="E354" s="17">
        <v>0.50210586674403102</v>
      </c>
      <c r="F354" s="17"/>
      <c r="G354" s="17">
        <v>0.43865225429253601</v>
      </c>
      <c r="H354" s="17">
        <v>0.48240701405776498</v>
      </c>
      <c r="I354" s="17">
        <v>0.418572335028221</v>
      </c>
      <c r="J354" s="17">
        <v>0.52635103939254202</v>
      </c>
      <c r="K354" s="17">
        <v>0.55414738967630806</v>
      </c>
      <c r="L354" s="17">
        <v>0.44815733715816303</v>
      </c>
      <c r="M354" s="17"/>
      <c r="N354" s="17">
        <v>0.44119747100452</v>
      </c>
      <c r="O354" s="17">
        <v>0.56047186531385196</v>
      </c>
      <c r="P354" s="17">
        <v>0.46542255891946199</v>
      </c>
      <c r="Q354" s="17">
        <v>0.42027287875076902</v>
      </c>
      <c r="R354" s="17"/>
      <c r="S354" s="17">
        <v>0.47550101871088002</v>
      </c>
      <c r="T354" s="17">
        <v>0.487297694421368</v>
      </c>
      <c r="U354" s="17">
        <v>0.443250808707425</v>
      </c>
      <c r="V354" s="17">
        <v>0.42674661777174799</v>
      </c>
      <c r="W354" s="17">
        <v>0.50371692316567795</v>
      </c>
      <c r="X354" s="17">
        <v>0.46534297204064701</v>
      </c>
      <c r="Y354" s="17">
        <v>0.41688669009403501</v>
      </c>
      <c r="Z354" s="17">
        <v>0.46951657627707699</v>
      </c>
      <c r="AA354" s="17">
        <v>0.43924863000042302</v>
      </c>
      <c r="AB354" s="17">
        <v>0.532211904563619</v>
      </c>
      <c r="AC354" s="17">
        <v>0.56712967612662002</v>
      </c>
      <c r="AD354" s="17">
        <v>0.50610238447434597</v>
      </c>
      <c r="AE354" s="17"/>
      <c r="AF354" s="17">
        <v>0.49521072983154601</v>
      </c>
      <c r="AG354" s="17">
        <v>0.48766199390408899</v>
      </c>
      <c r="AH354" s="17">
        <v>0.41214499957796702</v>
      </c>
      <c r="AI354" s="17"/>
      <c r="AJ354" s="17">
        <v>0.48397431142548097</v>
      </c>
      <c r="AK354" s="17">
        <v>0.44141282872459803</v>
      </c>
      <c r="AL354" s="17">
        <v>0.60886621062720403</v>
      </c>
      <c r="AM354" s="17">
        <v>0.35309855358919101</v>
      </c>
      <c r="AN354" s="17">
        <v>0.45546852576367602</v>
      </c>
      <c r="AO354" s="17"/>
      <c r="AP354" s="17">
        <v>0.47660212241220101</v>
      </c>
      <c r="AQ354" s="17">
        <v>0.46608870206754099</v>
      </c>
      <c r="AR354" s="17">
        <v>0.48342200840611699</v>
      </c>
    </row>
    <row r="355" spans="2:44" x14ac:dyDescent="0.5">
      <c r="B355" t="s">
        <v>211</v>
      </c>
      <c r="C355" s="17">
        <v>0.108418401798449</v>
      </c>
      <c r="D355" s="17">
        <v>9.5381716595162702E-2</v>
      </c>
      <c r="E355" s="17">
        <v>0.119388800571857</v>
      </c>
      <c r="F355" s="17"/>
      <c r="G355" s="17">
        <v>0.19929374789287399</v>
      </c>
      <c r="H355" s="17">
        <v>0.10581936759902601</v>
      </c>
      <c r="I355" s="17">
        <v>0.13436603690778801</v>
      </c>
      <c r="J355" s="17">
        <v>0.11090886316065</v>
      </c>
      <c r="K355" s="17">
        <v>7.0103902129027396E-2</v>
      </c>
      <c r="L355" s="17">
        <v>5.5344364196923602E-2</v>
      </c>
      <c r="M355" s="17"/>
      <c r="N355" s="17">
        <v>9.5302722820476901E-2</v>
      </c>
      <c r="O355" s="17">
        <v>0.10965208135636199</v>
      </c>
      <c r="P355" s="17">
        <v>0.12663990730758401</v>
      </c>
      <c r="Q355" s="17">
        <v>0.10647261323235099</v>
      </c>
      <c r="R355" s="17"/>
      <c r="S355" s="17">
        <v>0.101085397716121</v>
      </c>
      <c r="T355" s="17">
        <v>0.13450062220914999</v>
      </c>
      <c r="U355" s="17">
        <v>0.113601046836596</v>
      </c>
      <c r="V355" s="17">
        <v>8.0107274319985697E-2</v>
      </c>
      <c r="W355" s="17">
        <v>7.2131571219687204E-2</v>
      </c>
      <c r="X355" s="17">
        <v>0.10863316714335</v>
      </c>
      <c r="Y355" s="17">
        <v>7.3363707781067905E-2</v>
      </c>
      <c r="Z355" s="17">
        <v>0.11875136604219499</v>
      </c>
      <c r="AA355" s="17">
        <v>0.160437463058238</v>
      </c>
      <c r="AB355" s="17">
        <v>0.10471213438976699</v>
      </c>
      <c r="AC355" s="17">
        <v>4.9487999235968097E-2</v>
      </c>
      <c r="AD355" s="17">
        <v>0.184838892680185</v>
      </c>
      <c r="AE355" s="17"/>
      <c r="AF355" s="17">
        <v>8.2837586955491302E-2</v>
      </c>
      <c r="AG355" s="17">
        <v>0.10635654695740999</v>
      </c>
      <c r="AH355" s="17">
        <v>0.122249973320289</v>
      </c>
      <c r="AI355" s="17"/>
      <c r="AJ355" s="17">
        <v>7.8082200381571598E-2</v>
      </c>
      <c r="AK355" s="17">
        <v>0.13670711099826299</v>
      </c>
      <c r="AL355" s="17">
        <v>9.6815706887455305E-2</v>
      </c>
      <c r="AM355" s="17">
        <v>0</v>
      </c>
      <c r="AN355" s="17">
        <v>0.119283567296225</v>
      </c>
      <c r="AO355" s="17"/>
      <c r="AP355" s="17">
        <v>7.0045673202841205E-2</v>
      </c>
      <c r="AQ355" s="17">
        <v>0.115041309543781</v>
      </c>
      <c r="AR355" s="17">
        <v>0.184821418761031</v>
      </c>
    </row>
    <row r="356" spans="2:44" x14ac:dyDescent="0.5">
      <c r="B356" t="s">
        <v>212</v>
      </c>
      <c r="C356" s="17">
        <v>2.9215304345586501E-2</v>
      </c>
      <c r="D356" s="17">
        <v>4.4772405311237599E-2</v>
      </c>
      <c r="E356" s="17">
        <v>1.4856970765716401E-2</v>
      </c>
      <c r="F356" s="17"/>
      <c r="G356" s="17">
        <v>2.3020113030927401E-2</v>
      </c>
      <c r="H356" s="17">
        <v>3.5760154762837101E-2</v>
      </c>
      <c r="I356" s="17">
        <v>4.1542499458302802E-2</v>
      </c>
      <c r="J356" s="17">
        <v>2.9703884163190902E-2</v>
      </c>
      <c r="K356" s="17">
        <v>1.8080478071394901E-2</v>
      </c>
      <c r="L356" s="17">
        <v>2.4279416226481401E-2</v>
      </c>
      <c r="M356" s="17"/>
      <c r="N356" s="17">
        <v>2.8046493414983002E-2</v>
      </c>
      <c r="O356" s="17">
        <v>3.1273909288181301E-2</v>
      </c>
      <c r="P356" s="17">
        <v>1.9812436293483299E-2</v>
      </c>
      <c r="Q356" s="17">
        <v>3.6320356094470103E-2</v>
      </c>
      <c r="R356" s="17"/>
      <c r="S356" s="17">
        <v>2.58932303550224E-2</v>
      </c>
      <c r="T356" s="17">
        <v>4.2588613299772801E-2</v>
      </c>
      <c r="U356" s="17">
        <v>1.26802947292711E-2</v>
      </c>
      <c r="V356" s="17">
        <v>7.0738519781187295E-2</v>
      </c>
      <c r="W356" s="17">
        <v>0</v>
      </c>
      <c r="X356" s="17">
        <v>2.34155714027642E-2</v>
      </c>
      <c r="Y356" s="17">
        <v>2.8508169007000098E-2</v>
      </c>
      <c r="Z356" s="17">
        <v>0</v>
      </c>
      <c r="AA356" s="17">
        <v>4.5340040469612E-2</v>
      </c>
      <c r="AB356" s="17">
        <v>2.87024700733917E-2</v>
      </c>
      <c r="AC356" s="17">
        <v>0</v>
      </c>
      <c r="AD356" s="17">
        <v>3.9141733517208697E-2</v>
      </c>
      <c r="AE356" s="17"/>
      <c r="AF356" s="17">
        <v>3.0120687400381301E-2</v>
      </c>
      <c r="AG356" s="17">
        <v>2.9765320634680299E-2</v>
      </c>
      <c r="AH356" s="17">
        <v>2.29490803314907E-2</v>
      </c>
      <c r="AI356" s="17"/>
      <c r="AJ356" s="17">
        <v>1.9017303663909399E-2</v>
      </c>
      <c r="AK356" s="17">
        <v>2.5077999830058501E-2</v>
      </c>
      <c r="AL356" s="17">
        <v>2.59636072073254E-2</v>
      </c>
      <c r="AM356" s="17">
        <v>9.2152191875655307E-2</v>
      </c>
      <c r="AN356" s="17">
        <v>4.1126970180981402E-2</v>
      </c>
      <c r="AO356" s="17"/>
      <c r="AP356" s="17">
        <v>2.70477985342336E-2</v>
      </c>
      <c r="AQ356" s="17">
        <v>2.2228885182443901E-2</v>
      </c>
      <c r="AR356" s="17">
        <v>3.2319888598346301E-2</v>
      </c>
    </row>
    <row r="357" spans="2:44" x14ac:dyDescent="0.5">
      <c r="B357" t="s">
        <v>87</v>
      </c>
      <c r="C357" s="17">
        <v>8.4220691238888507E-2</v>
      </c>
      <c r="D357" s="17">
        <v>6.45248713397404E-2</v>
      </c>
      <c r="E357" s="17">
        <v>0.101266770490321</v>
      </c>
      <c r="F357" s="17"/>
      <c r="G357" s="17">
        <v>6.9645344557595301E-2</v>
      </c>
      <c r="H357" s="17">
        <v>4.2671508121181402E-2</v>
      </c>
      <c r="I357" s="17">
        <v>9.9046780959143904E-2</v>
      </c>
      <c r="J357" s="17">
        <v>0.114037420078635</v>
      </c>
      <c r="K357" s="17">
        <v>0.102255234336343</v>
      </c>
      <c r="L357" s="17">
        <v>7.9558949673765103E-2</v>
      </c>
      <c r="M357" s="17"/>
      <c r="N357" s="17">
        <v>7.0824601551147795E-2</v>
      </c>
      <c r="O357" s="17">
        <v>4.85450692184397E-2</v>
      </c>
      <c r="P357" s="17">
        <v>9.2021304297541795E-2</v>
      </c>
      <c r="Q357" s="17">
        <v>0.13212055108544399</v>
      </c>
      <c r="R357" s="17"/>
      <c r="S357" s="17">
        <v>7.0873534755220305E-2</v>
      </c>
      <c r="T357" s="17">
        <v>6.4822293168178904E-2</v>
      </c>
      <c r="U357" s="17">
        <v>0.14224967491294399</v>
      </c>
      <c r="V357" s="17">
        <v>7.7200740288645694E-2</v>
      </c>
      <c r="W357" s="17">
        <v>6.4367290886962303E-2</v>
      </c>
      <c r="X357" s="17">
        <v>0.122183869559085</v>
      </c>
      <c r="Y357" s="17">
        <v>7.2247428212644099E-2</v>
      </c>
      <c r="Z357" s="17">
        <v>8.9278967754773106E-2</v>
      </c>
      <c r="AA357" s="17">
        <v>9.9275586494832202E-2</v>
      </c>
      <c r="AB357" s="17">
        <v>6.2770164834039494E-2</v>
      </c>
      <c r="AC357" s="17">
        <v>8.5607993390767703E-2</v>
      </c>
      <c r="AD357" s="17">
        <v>7.6347138935735498E-2</v>
      </c>
      <c r="AE357" s="17"/>
      <c r="AF357" s="17">
        <v>8.0340307786344295E-2</v>
      </c>
      <c r="AG357" s="17">
        <v>5.4218965471287003E-2</v>
      </c>
      <c r="AH357" s="17">
        <v>0.18360890751148101</v>
      </c>
      <c r="AI357" s="17"/>
      <c r="AJ357" s="17">
        <v>6.2099626453057097E-2</v>
      </c>
      <c r="AK357" s="17">
        <v>5.7935200956585803E-2</v>
      </c>
      <c r="AL357" s="17">
        <v>4.1715037857297202E-2</v>
      </c>
      <c r="AM357" s="17">
        <v>0.10252288054702199</v>
      </c>
      <c r="AN357" s="17">
        <v>0.18633749771732699</v>
      </c>
      <c r="AO357" s="17"/>
      <c r="AP357" s="17">
        <v>6.3032891225732496E-2</v>
      </c>
      <c r="AQ357" s="17">
        <v>4.6432757899035497E-2</v>
      </c>
      <c r="AR357" s="17">
        <v>7.5933062799448697E-2</v>
      </c>
    </row>
    <row r="358" spans="2:44" x14ac:dyDescent="0.5">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c r="AR358" s="17"/>
    </row>
    <row r="359" spans="2:44" x14ac:dyDescent="0.5">
      <c r="B359" s="6" t="s">
        <v>225</v>
      </c>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c r="AR359" s="17"/>
    </row>
    <row r="360" spans="2:44" x14ac:dyDescent="0.5">
      <c r="B360" s="24" t="s">
        <v>194</v>
      </c>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c r="AR360" s="17"/>
    </row>
    <row r="361" spans="2:44" x14ac:dyDescent="0.5">
      <c r="B361" t="s">
        <v>219</v>
      </c>
      <c r="C361" s="17">
        <v>0.16383706824671701</v>
      </c>
      <c r="D361" s="17">
        <v>0.178579106687005</v>
      </c>
      <c r="E361" s="17">
        <v>0.14913433243117899</v>
      </c>
      <c r="F361" s="17"/>
      <c r="G361" s="17">
        <v>0.15166155266863099</v>
      </c>
      <c r="H361" s="17">
        <v>0.15197698997212999</v>
      </c>
      <c r="I361" s="17">
        <v>0.193007014426127</v>
      </c>
      <c r="J361" s="17">
        <v>0.15169982224921699</v>
      </c>
      <c r="K361" s="17">
        <v>0.187375296140421</v>
      </c>
      <c r="L361" s="17">
        <v>0.151792879916229</v>
      </c>
      <c r="M361" s="17"/>
      <c r="N361" s="17">
        <v>0.19511422055692201</v>
      </c>
      <c r="O361" s="17">
        <v>0.14303176256015501</v>
      </c>
      <c r="P361" s="17">
        <v>0.167796583698054</v>
      </c>
      <c r="Q361" s="17">
        <v>0.149917684174524</v>
      </c>
      <c r="R361" s="17"/>
      <c r="S361" s="17">
        <v>0.15954011297863999</v>
      </c>
      <c r="T361" s="17">
        <v>0.14259605751034399</v>
      </c>
      <c r="U361" s="17">
        <v>0.160898216898895</v>
      </c>
      <c r="V361" s="17">
        <v>0.213329629795253</v>
      </c>
      <c r="W361" s="17">
        <v>0.191079555272509</v>
      </c>
      <c r="X361" s="17">
        <v>0.178030043150886</v>
      </c>
      <c r="Y361" s="17">
        <v>0.161508188258076</v>
      </c>
      <c r="Z361" s="17">
        <v>0.187739180373485</v>
      </c>
      <c r="AA361" s="17">
        <v>0.19380407415419901</v>
      </c>
      <c r="AB361" s="17">
        <v>0.109439213519408</v>
      </c>
      <c r="AC361" s="17">
        <v>0.149716393290729</v>
      </c>
      <c r="AD361" s="17">
        <v>7.9973141217506205E-2</v>
      </c>
      <c r="AE361" s="17"/>
      <c r="AF361" s="17">
        <v>0.170634325959335</v>
      </c>
      <c r="AG361" s="17">
        <v>0.16187312848052399</v>
      </c>
      <c r="AH361" s="17">
        <v>0.166903085011707</v>
      </c>
      <c r="AI361" s="17"/>
      <c r="AJ361" s="17">
        <v>0.18942491242012699</v>
      </c>
      <c r="AK361" s="17">
        <v>0.15691956384689601</v>
      </c>
      <c r="AL361" s="17">
        <v>0.13333311046778801</v>
      </c>
      <c r="AM361" s="17">
        <v>0.123400327862426</v>
      </c>
      <c r="AN361" s="17">
        <v>0.15481792466879701</v>
      </c>
      <c r="AO361" s="17"/>
      <c r="AP361" s="17">
        <v>0.19904596472514699</v>
      </c>
      <c r="AQ361" s="17">
        <v>0.15611022029255101</v>
      </c>
      <c r="AR361" s="17">
        <v>0.143944558484636</v>
      </c>
    </row>
    <row r="362" spans="2:44" x14ac:dyDescent="0.5">
      <c r="B362" t="s">
        <v>220</v>
      </c>
      <c r="C362" s="17">
        <v>0.22305158084180801</v>
      </c>
      <c r="D362" s="17">
        <v>0.245578690777946</v>
      </c>
      <c r="E362" s="17">
        <v>0.20191180275967399</v>
      </c>
      <c r="F362" s="17"/>
      <c r="G362" s="17">
        <v>0.194547720072412</v>
      </c>
      <c r="H362" s="17">
        <v>0.23838284200208601</v>
      </c>
      <c r="I362" s="17">
        <v>0.15586563724449901</v>
      </c>
      <c r="J362" s="17">
        <v>0.213749280155654</v>
      </c>
      <c r="K362" s="17">
        <v>0.26884288803848899</v>
      </c>
      <c r="L362" s="17">
        <v>0.26119711575417798</v>
      </c>
      <c r="M362" s="17"/>
      <c r="N362" s="17">
        <v>0.237397059618941</v>
      </c>
      <c r="O362" s="17">
        <v>0.22460462518621399</v>
      </c>
      <c r="P362" s="17">
        <v>0.223042477762742</v>
      </c>
      <c r="Q362" s="17">
        <v>0.20820632027580899</v>
      </c>
      <c r="R362" s="17"/>
      <c r="S362" s="17">
        <v>0.22752707333143199</v>
      </c>
      <c r="T362" s="17">
        <v>0.27171321923957398</v>
      </c>
      <c r="U362" s="17">
        <v>0.188939414057988</v>
      </c>
      <c r="V362" s="17">
        <v>0.186501555998039</v>
      </c>
      <c r="W362" s="17">
        <v>0.19953813134954801</v>
      </c>
      <c r="X362" s="17">
        <v>0.20523936959890299</v>
      </c>
      <c r="Y362" s="17">
        <v>0.22113228659716899</v>
      </c>
      <c r="Z362" s="17">
        <v>0.156174653539154</v>
      </c>
      <c r="AA362" s="17">
        <v>0.23483171761972299</v>
      </c>
      <c r="AB362" s="17">
        <v>0.27631853483005397</v>
      </c>
      <c r="AC362" s="17">
        <v>0.19461260425097099</v>
      </c>
      <c r="AD362" s="17">
        <v>0.23929951752745099</v>
      </c>
      <c r="AE362" s="17"/>
      <c r="AF362" s="17">
        <v>0.23547959886023301</v>
      </c>
      <c r="AG362" s="17">
        <v>0.21707532088685</v>
      </c>
      <c r="AH362" s="17">
        <v>0.22163434222178599</v>
      </c>
      <c r="AI362" s="17"/>
      <c r="AJ362" s="17">
        <v>0.264111994791766</v>
      </c>
      <c r="AK362" s="17">
        <v>0.19270356049100301</v>
      </c>
      <c r="AL362" s="17">
        <v>0.207666687946615</v>
      </c>
      <c r="AM362" s="17">
        <v>9.2557848883969895E-2</v>
      </c>
      <c r="AN362" s="17">
        <v>0.21606131748103199</v>
      </c>
      <c r="AO362" s="17"/>
      <c r="AP362" s="17">
        <v>0.25762879696024599</v>
      </c>
      <c r="AQ362" s="17">
        <v>0.21609143312861101</v>
      </c>
      <c r="AR362" s="17">
        <v>0.23005354362733699</v>
      </c>
    </row>
    <row r="363" spans="2:44" x14ac:dyDescent="0.5">
      <c r="B363" t="s">
        <v>221</v>
      </c>
      <c r="C363" s="17">
        <v>7.6765973607291996E-2</v>
      </c>
      <c r="D363" s="17">
        <v>7.50293743574523E-2</v>
      </c>
      <c r="E363" s="17">
        <v>7.7820875284291005E-2</v>
      </c>
      <c r="F363" s="17"/>
      <c r="G363" s="17">
        <v>7.5594357685430505E-2</v>
      </c>
      <c r="H363" s="17">
        <v>0.107927604917348</v>
      </c>
      <c r="I363" s="17">
        <v>7.2635279318078505E-2</v>
      </c>
      <c r="J363" s="17">
        <v>5.67128632330135E-2</v>
      </c>
      <c r="K363" s="17">
        <v>6.6702955219430801E-2</v>
      </c>
      <c r="L363" s="17">
        <v>7.8776004271477698E-2</v>
      </c>
      <c r="M363" s="17"/>
      <c r="N363" s="17">
        <v>6.61898160966716E-2</v>
      </c>
      <c r="O363" s="17">
        <v>9.3907276042396903E-2</v>
      </c>
      <c r="P363" s="17">
        <v>7.6682260498524696E-2</v>
      </c>
      <c r="Q363" s="17">
        <v>6.9227487143955699E-2</v>
      </c>
      <c r="R363" s="17"/>
      <c r="S363" s="17">
        <v>6.50472876136408E-2</v>
      </c>
      <c r="T363" s="17">
        <v>0.108257498060384</v>
      </c>
      <c r="U363" s="17">
        <v>8.15214051601275E-2</v>
      </c>
      <c r="V363" s="17">
        <v>0.101790154688488</v>
      </c>
      <c r="W363" s="17">
        <v>6.6087172144477499E-2</v>
      </c>
      <c r="X363" s="17">
        <v>8.4021261646445106E-2</v>
      </c>
      <c r="Y363" s="17">
        <v>3.8008981024618603E-2</v>
      </c>
      <c r="Z363" s="17">
        <v>8.0002334717950693E-2</v>
      </c>
      <c r="AA363" s="17">
        <v>7.6680696174866295E-2</v>
      </c>
      <c r="AB363" s="17">
        <v>5.7837697533432597E-2</v>
      </c>
      <c r="AC363" s="17">
        <v>6.9866921129563303E-2</v>
      </c>
      <c r="AD363" s="17">
        <v>7.85273426203211E-2</v>
      </c>
      <c r="AE363" s="17"/>
      <c r="AF363" s="17">
        <v>8.3921874795510304E-2</v>
      </c>
      <c r="AG363" s="17">
        <v>7.1260880966023496E-2</v>
      </c>
      <c r="AH363" s="17">
        <v>7.9532501090244595E-2</v>
      </c>
      <c r="AI363" s="17"/>
      <c r="AJ363" s="17">
        <v>8.1544552880711801E-2</v>
      </c>
      <c r="AK363" s="17">
        <v>9.2065943173324102E-2</v>
      </c>
      <c r="AL363" s="17">
        <v>9.0952022297762405E-2</v>
      </c>
      <c r="AM363" s="17">
        <v>0.10450644394841201</v>
      </c>
      <c r="AN363" s="17">
        <v>3.9344795241219498E-2</v>
      </c>
      <c r="AO363" s="17"/>
      <c r="AP363" s="17">
        <v>6.9306015241203001E-2</v>
      </c>
      <c r="AQ363" s="17">
        <v>8.4639707209710202E-2</v>
      </c>
      <c r="AR363" s="17">
        <v>8.3176018172850003E-2</v>
      </c>
    </row>
    <row r="364" spans="2:44" x14ac:dyDescent="0.5">
      <c r="B364" t="s">
        <v>222</v>
      </c>
      <c r="C364" s="17">
        <v>0.18812489860484899</v>
      </c>
      <c r="D364" s="17">
        <v>0.197688310464713</v>
      </c>
      <c r="E364" s="17">
        <v>0.17951719655310699</v>
      </c>
      <c r="F364" s="17"/>
      <c r="G364" s="17">
        <v>0.25219717776199702</v>
      </c>
      <c r="H364" s="17">
        <v>0.160587339605789</v>
      </c>
      <c r="I364" s="17">
        <v>0.18113015388777501</v>
      </c>
      <c r="J364" s="17">
        <v>0.189015529143122</v>
      </c>
      <c r="K364" s="17">
        <v>0.182425055646525</v>
      </c>
      <c r="L364" s="17">
        <v>0.176632325789009</v>
      </c>
      <c r="M364" s="17"/>
      <c r="N364" s="17">
        <v>0.166760928645215</v>
      </c>
      <c r="O364" s="17">
        <v>0.19334722355067899</v>
      </c>
      <c r="P364" s="17">
        <v>0.19911035231834101</v>
      </c>
      <c r="Q364" s="17">
        <v>0.19794141958455699</v>
      </c>
      <c r="R364" s="17"/>
      <c r="S364" s="17">
        <v>0.187158056076586</v>
      </c>
      <c r="T364" s="17">
        <v>0.153690567353545</v>
      </c>
      <c r="U364" s="17">
        <v>0.15928664744343399</v>
      </c>
      <c r="V364" s="17">
        <v>0.22921108081226499</v>
      </c>
      <c r="W364" s="17">
        <v>0.21345427341020201</v>
      </c>
      <c r="X364" s="17">
        <v>0.16550567887804399</v>
      </c>
      <c r="Y364" s="17">
        <v>0.234210419207701</v>
      </c>
      <c r="Z364" s="17">
        <v>0.17192327407001301</v>
      </c>
      <c r="AA364" s="17">
        <v>0.183126680395264</v>
      </c>
      <c r="AB364" s="17">
        <v>0.22814535349437101</v>
      </c>
      <c r="AC364" s="17">
        <v>0.165446832624665</v>
      </c>
      <c r="AD364" s="17">
        <v>0.13839223609562901</v>
      </c>
      <c r="AE364" s="17"/>
      <c r="AF364" s="17">
        <v>0.188647211852213</v>
      </c>
      <c r="AG364" s="17">
        <v>0.18963477544670601</v>
      </c>
      <c r="AH364" s="17">
        <v>0.160222876761411</v>
      </c>
      <c r="AI364" s="17"/>
      <c r="AJ364" s="17">
        <v>0.18036976885613101</v>
      </c>
      <c r="AK364" s="17">
        <v>0.20153109869043401</v>
      </c>
      <c r="AL364" s="17">
        <v>0.20880475384199301</v>
      </c>
      <c r="AM364" s="17">
        <v>0.19744403429795199</v>
      </c>
      <c r="AN364" s="17">
        <v>0.17497538568523899</v>
      </c>
      <c r="AO364" s="17"/>
      <c r="AP364" s="17">
        <v>0.19353281740386899</v>
      </c>
      <c r="AQ364" s="17">
        <v>0.202029369950353</v>
      </c>
      <c r="AR364" s="17">
        <v>0.156938571640685</v>
      </c>
    </row>
    <row r="365" spans="2:44" x14ac:dyDescent="0.5">
      <c r="B365" t="s">
        <v>223</v>
      </c>
      <c r="C365" s="17">
        <v>0.126804706236991</v>
      </c>
      <c r="D365" s="17">
        <v>0.10458562557869799</v>
      </c>
      <c r="E365" s="17">
        <v>0.14901672356734699</v>
      </c>
      <c r="F365" s="17"/>
      <c r="G365" s="17">
        <v>0.11461574106033</v>
      </c>
      <c r="H365" s="17">
        <v>0.12955417278064801</v>
      </c>
      <c r="I365" s="17">
        <v>0.161443687707508</v>
      </c>
      <c r="J365" s="17">
        <v>0.14950784221590399</v>
      </c>
      <c r="K365" s="17">
        <v>8.5023360032175893E-2</v>
      </c>
      <c r="L365" s="17">
        <v>0.114025579044645</v>
      </c>
      <c r="M365" s="17"/>
      <c r="N365" s="17">
        <v>0.122464220019235</v>
      </c>
      <c r="O365" s="17">
        <v>0.156135249114492</v>
      </c>
      <c r="P365" s="17">
        <v>0.11628027261136301</v>
      </c>
      <c r="Q365" s="17">
        <v>0.10926681739101</v>
      </c>
      <c r="R365" s="17"/>
      <c r="S365" s="17">
        <v>0.15160139665459099</v>
      </c>
      <c r="T365" s="17">
        <v>0.13175575450906399</v>
      </c>
      <c r="U365" s="17">
        <v>0.13994517301558301</v>
      </c>
      <c r="V365" s="17">
        <v>7.2482120049866594E-2</v>
      </c>
      <c r="W365" s="17">
        <v>6.8804392583069807E-2</v>
      </c>
      <c r="X365" s="17">
        <v>0.120448641960525</v>
      </c>
      <c r="Y365" s="17">
        <v>0.12418002112133</v>
      </c>
      <c r="Z365" s="17">
        <v>0.16217265754936</v>
      </c>
      <c r="AA365" s="17">
        <v>0.12286000652586</v>
      </c>
      <c r="AB365" s="17">
        <v>0.10271618370810701</v>
      </c>
      <c r="AC365" s="17">
        <v>0.21134846941716601</v>
      </c>
      <c r="AD365" s="17">
        <v>0.177579772260758</v>
      </c>
      <c r="AE365" s="17"/>
      <c r="AF365" s="17">
        <v>0.110026887196151</v>
      </c>
      <c r="AG365" s="17">
        <v>0.15454884782418801</v>
      </c>
      <c r="AH365" s="17">
        <v>0.101469563916431</v>
      </c>
      <c r="AI365" s="17"/>
      <c r="AJ365" s="17">
        <v>8.4819657407207996E-2</v>
      </c>
      <c r="AK365" s="17">
        <v>0.140542240275668</v>
      </c>
      <c r="AL365" s="17">
        <v>0.178125140498888</v>
      </c>
      <c r="AM365" s="17">
        <v>0.247697361701676</v>
      </c>
      <c r="AN365" s="17">
        <v>0.120716815109635</v>
      </c>
      <c r="AO365" s="17"/>
      <c r="AP365" s="17">
        <v>8.2210318793993598E-2</v>
      </c>
      <c r="AQ365" s="17">
        <v>0.142533268585124</v>
      </c>
      <c r="AR365" s="17">
        <v>0.18706840400430499</v>
      </c>
    </row>
    <row r="366" spans="2:44" x14ac:dyDescent="0.5">
      <c r="B366" t="s">
        <v>224</v>
      </c>
      <c r="C366" s="17">
        <v>0.128558749788069</v>
      </c>
      <c r="D366" s="17">
        <v>0.120514189261009</v>
      </c>
      <c r="E366" s="17">
        <v>0.13488222092559499</v>
      </c>
      <c r="F366" s="17"/>
      <c r="G366" s="17">
        <v>0.11502112036548801</v>
      </c>
      <c r="H366" s="17">
        <v>0.136141830023641</v>
      </c>
      <c r="I366" s="17">
        <v>0.12686163876634901</v>
      </c>
      <c r="J366" s="17">
        <v>0.13600378821033701</v>
      </c>
      <c r="K366" s="17">
        <v>0.11415159508983801</v>
      </c>
      <c r="L366" s="17">
        <v>0.136440134150216</v>
      </c>
      <c r="M366" s="17"/>
      <c r="N366" s="17">
        <v>0.14682056286348</v>
      </c>
      <c r="O366" s="17">
        <v>0.11776155202090199</v>
      </c>
      <c r="P366" s="17">
        <v>0.10829639618597101</v>
      </c>
      <c r="Q366" s="17">
        <v>0.13546235796966</v>
      </c>
      <c r="R366" s="17"/>
      <c r="S366" s="17">
        <v>0.13475886248796201</v>
      </c>
      <c r="T366" s="17">
        <v>0.10447276261479101</v>
      </c>
      <c r="U366" s="17">
        <v>0.118375978481321</v>
      </c>
      <c r="V366" s="17">
        <v>0.106346702828269</v>
      </c>
      <c r="W366" s="17">
        <v>0.20555784637083699</v>
      </c>
      <c r="X366" s="17">
        <v>0.138487640584644</v>
      </c>
      <c r="Y366" s="17">
        <v>0.123904283088974</v>
      </c>
      <c r="Z366" s="17">
        <v>0.20234829390265399</v>
      </c>
      <c r="AA366" s="17">
        <v>0.105707815312916</v>
      </c>
      <c r="AB366" s="17">
        <v>9.8550153043678201E-2</v>
      </c>
      <c r="AC366" s="17">
        <v>0.120486912547611</v>
      </c>
      <c r="AD366" s="17">
        <v>0.19008786554666701</v>
      </c>
      <c r="AE366" s="17"/>
      <c r="AF366" s="17">
        <v>0.12739445224492801</v>
      </c>
      <c r="AG366" s="17">
        <v>0.14146934228430599</v>
      </c>
      <c r="AH366" s="17">
        <v>0.119094879099298</v>
      </c>
      <c r="AI366" s="17"/>
      <c r="AJ366" s="17">
        <v>0.14129393168264501</v>
      </c>
      <c r="AK366" s="17">
        <v>0.14667745058787501</v>
      </c>
      <c r="AL366" s="17">
        <v>0.11945758877498799</v>
      </c>
      <c r="AM366" s="17">
        <v>0.13408923171940901</v>
      </c>
      <c r="AN366" s="17">
        <v>0.114797526073724</v>
      </c>
      <c r="AO366" s="17"/>
      <c r="AP366" s="17">
        <v>0.14189300772750801</v>
      </c>
      <c r="AQ366" s="17">
        <v>0.14128048224305501</v>
      </c>
      <c r="AR366" s="17">
        <v>0.11265424158397901</v>
      </c>
    </row>
    <row r="367" spans="2:44" x14ac:dyDescent="0.5">
      <c r="B367" t="s">
        <v>73</v>
      </c>
      <c r="C367" s="17">
        <v>9.2857022674273801E-2</v>
      </c>
      <c r="D367" s="17">
        <v>7.8024702873175797E-2</v>
      </c>
      <c r="E367" s="17">
        <v>0.107716848478806</v>
      </c>
      <c r="F367" s="17"/>
      <c r="G367" s="17">
        <v>9.6362330385712E-2</v>
      </c>
      <c r="H367" s="17">
        <v>7.5429220698357294E-2</v>
      </c>
      <c r="I367" s="17">
        <v>0.109056588649664</v>
      </c>
      <c r="J367" s="17">
        <v>0.103310874792753</v>
      </c>
      <c r="K367" s="17">
        <v>9.5478849833119994E-2</v>
      </c>
      <c r="L367" s="17">
        <v>8.1135961074245505E-2</v>
      </c>
      <c r="M367" s="17"/>
      <c r="N367" s="17">
        <v>6.5253192199535001E-2</v>
      </c>
      <c r="O367" s="17">
        <v>7.1212311525161998E-2</v>
      </c>
      <c r="P367" s="17">
        <v>0.108791656925005</v>
      </c>
      <c r="Q367" s="17">
        <v>0.12997791346048401</v>
      </c>
      <c r="R367" s="17"/>
      <c r="S367" s="17">
        <v>7.4367210857147495E-2</v>
      </c>
      <c r="T367" s="17">
        <v>8.7514140712296698E-2</v>
      </c>
      <c r="U367" s="17">
        <v>0.15103316494265301</v>
      </c>
      <c r="V367" s="17">
        <v>9.0338755827818099E-2</v>
      </c>
      <c r="W367" s="17">
        <v>5.5478628869357401E-2</v>
      </c>
      <c r="X367" s="17">
        <v>0.10826736418055399</v>
      </c>
      <c r="Y367" s="17">
        <v>9.7055820702130993E-2</v>
      </c>
      <c r="Z367" s="17">
        <v>3.9639605847383602E-2</v>
      </c>
      <c r="AA367" s="17">
        <v>8.2989009817172499E-2</v>
      </c>
      <c r="AB367" s="17">
        <v>0.12699286387094999</v>
      </c>
      <c r="AC367" s="17">
        <v>8.85218667392947E-2</v>
      </c>
      <c r="AD367" s="17">
        <v>9.6140124731667595E-2</v>
      </c>
      <c r="AE367" s="17"/>
      <c r="AF367" s="17">
        <v>8.3895649091630095E-2</v>
      </c>
      <c r="AG367" s="17">
        <v>6.4137704111403002E-2</v>
      </c>
      <c r="AH367" s="17">
        <v>0.15114275189912299</v>
      </c>
      <c r="AI367" s="17"/>
      <c r="AJ367" s="17">
        <v>5.84351819614118E-2</v>
      </c>
      <c r="AK367" s="17">
        <v>6.9560142934799798E-2</v>
      </c>
      <c r="AL367" s="17">
        <v>6.1660696171965498E-2</v>
      </c>
      <c r="AM367" s="17">
        <v>0.100304751586154</v>
      </c>
      <c r="AN367" s="17">
        <v>0.17928623574035399</v>
      </c>
      <c r="AO367" s="17"/>
      <c r="AP367" s="17">
        <v>5.63830791480327E-2</v>
      </c>
      <c r="AQ367" s="17">
        <v>5.7315518590596401E-2</v>
      </c>
      <c r="AR367" s="17">
        <v>8.6164662486208202E-2</v>
      </c>
    </row>
    <row r="368" spans="2:44" x14ac:dyDescent="0.5">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c r="AR368" s="17"/>
    </row>
    <row r="369" spans="2:44" x14ac:dyDescent="0.5">
      <c r="B369" s="6" t="s">
        <v>232</v>
      </c>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c r="AR369" s="17"/>
    </row>
    <row r="370" spans="2:44" x14ac:dyDescent="0.5">
      <c r="B370" s="24" t="s">
        <v>75</v>
      </c>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7"/>
      <c r="AO370" s="17"/>
      <c r="AP370" s="17"/>
      <c r="AQ370" s="17"/>
      <c r="AR370" s="17"/>
    </row>
    <row r="371" spans="2:44" x14ac:dyDescent="0.5">
      <c r="B371" t="s">
        <v>209</v>
      </c>
      <c r="C371" s="17">
        <v>0.310474973146938</v>
      </c>
      <c r="D371" s="17">
        <v>0.31853833950437699</v>
      </c>
      <c r="E371" s="17">
        <v>0.30083310822751202</v>
      </c>
      <c r="F371" s="17"/>
      <c r="G371" s="17">
        <v>0.36385595154374401</v>
      </c>
      <c r="H371" s="17">
        <v>0.330015148862985</v>
      </c>
      <c r="I371" s="17">
        <v>0.324436128894666</v>
      </c>
      <c r="J371" s="17">
        <v>0.27373373897191799</v>
      </c>
      <c r="K371" s="17">
        <v>0.25779043540144098</v>
      </c>
      <c r="L371" s="17">
        <v>0.31316945160316201</v>
      </c>
      <c r="M371" s="17"/>
      <c r="N371" s="17">
        <v>0.33320550261279103</v>
      </c>
      <c r="O371" s="17">
        <v>0.296895273848505</v>
      </c>
      <c r="P371" s="17">
        <v>0.308574798330714</v>
      </c>
      <c r="Q371" s="17">
        <v>0.30097261932395503</v>
      </c>
      <c r="R371" s="17"/>
      <c r="S371" s="17">
        <v>0.31262589021931297</v>
      </c>
      <c r="T371" s="17">
        <v>0.28219925900092702</v>
      </c>
      <c r="U371" s="17">
        <v>0.28672523089203</v>
      </c>
      <c r="V371" s="17">
        <v>0.30036556034522199</v>
      </c>
      <c r="W371" s="17">
        <v>0.30612911996822001</v>
      </c>
      <c r="X371" s="17">
        <v>0.29028557320413001</v>
      </c>
      <c r="Y371" s="17">
        <v>0.40270562704867602</v>
      </c>
      <c r="Z371" s="17">
        <v>0.29930397600967201</v>
      </c>
      <c r="AA371" s="17">
        <v>0.31091053187144202</v>
      </c>
      <c r="AB371" s="17">
        <v>0.29242607710429003</v>
      </c>
      <c r="AC371" s="17">
        <v>0.38411156670751501</v>
      </c>
      <c r="AD371" s="17">
        <v>0.28487839065484799</v>
      </c>
      <c r="AE371" s="17"/>
      <c r="AF371" s="17">
        <v>0.29703956816028998</v>
      </c>
      <c r="AG371" s="17">
        <v>0.319307411413076</v>
      </c>
      <c r="AH371" s="17">
        <v>0.27934660054006799</v>
      </c>
      <c r="AI371" s="17"/>
      <c r="AJ371" s="17">
        <v>0.316417846106131</v>
      </c>
      <c r="AK371" s="17">
        <v>0.35519050030426502</v>
      </c>
      <c r="AL371" s="17">
        <v>0.25968808447756497</v>
      </c>
      <c r="AM371" s="17">
        <v>0.221994714020781</v>
      </c>
      <c r="AN371" s="17">
        <v>0.24630597908604401</v>
      </c>
      <c r="AO371" s="17"/>
      <c r="AP371" s="17">
        <v>0.31032606018310999</v>
      </c>
      <c r="AQ371" s="17">
        <v>0.37774101881679301</v>
      </c>
      <c r="AR371" s="17">
        <v>0.30061555552909902</v>
      </c>
    </row>
    <row r="372" spans="2:44" x14ac:dyDescent="0.5">
      <c r="B372" t="s">
        <v>210</v>
      </c>
      <c r="C372" s="17">
        <v>0.48255170758823801</v>
      </c>
      <c r="D372" s="17">
        <v>0.48565547857555302</v>
      </c>
      <c r="E372" s="17">
        <v>0.48141258400620301</v>
      </c>
      <c r="F372" s="17"/>
      <c r="G372" s="17">
        <v>0.42711366294028902</v>
      </c>
      <c r="H372" s="17">
        <v>0.50440628510503704</v>
      </c>
      <c r="I372" s="17">
        <v>0.45432640346536501</v>
      </c>
      <c r="J372" s="17">
        <v>0.49542065128005902</v>
      </c>
      <c r="K372" s="17">
        <v>0.52315644984709997</v>
      </c>
      <c r="L372" s="17">
        <v>0.48690358596935901</v>
      </c>
      <c r="M372" s="17"/>
      <c r="N372" s="17">
        <v>0.47653830268469899</v>
      </c>
      <c r="O372" s="17">
        <v>0.51044605934597198</v>
      </c>
      <c r="P372" s="17">
        <v>0.49031618033235003</v>
      </c>
      <c r="Q372" s="17">
        <v>0.45400107492975</v>
      </c>
      <c r="R372" s="17"/>
      <c r="S372" s="17">
        <v>0.45910826158281098</v>
      </c>
      <c r="T372" s="17">
        <v>0.495529569770502</v>
      </c>
      <c r="U372" s="17">
        <v>0.49107260540123798</v>
      </c>
      <c r="V372" s="17">
        <v>0.481567697980953</v>
      </c>
      <c r="W372" s="17">
        <v>0.47495022847990198</v>
      </c>
      <c r="X372" s="17">
        <v>0.54514752453209803</v>
      </c>
      <c r="Y372" s="17">
        <v>0.42728975318782703</v>
      </c>
      <c r="Z372" s="17">
        <v>0.49514742262229899</v>
      </c>
      <c r="AA372" s="17">
        <v>0.49591676928645001</v>
      </c>
      <c r="AB372" s="17">
        <v>0.499117770865521</v>
      </c>
      <c r="AC372" s="17">
        <v>0.43285241029619898</v>
      </c>
      <c r="AD372" s="17">
        <v>0.46136712109094102</v>
      </c>
      <c r="AE372" s="17"/>
      <c r="AF372" s="17">
        <v>0.49094611729613402</v>
      </c>
      <c r="AG372" s="17">
        <v>0.494787964943397</v>
      </c>
      <c r="AH372" s="17">
        <v>0.48815419106921198</v>
      </c>
      <c r="AI372" s="17"/>
      <c r="AJ372" s="17">
        <v>0.48598978942696902</v>
      </c>
      <c r="AK372" s="17">
        <v>0.48184635040021601</v>
      </c>
      <c r="AL372" s="17">
        <v>0.51113846053048795</v>
      </c>
      <c r="AM372" s="17">
        <v>0.55975207501028201</v>
      </c>
      <c r="AN372" s="17">
        <v>0.46909141325462</v>
      </c>
      <c r="AO372" s="17"/>
      <c r="AP372" s="17">
        <v>0.50531983274068204</v>
      </c>
      <c r="AQ372" s="17">
        <v>0.47426523759869399</v>
      </c>
      <c r="AR372" s="17">
        <v>0.45708102262889</v>
      </c>
    </row>
    <row r="373" spans="2:44" x14ac:dyDescent="0.5">
      <c r="B373" t="s">
        <v>211</v>
      </c>
      <c r="C373" s="17">
        <v>0.100870562648451</v>
      </c>
      <c r="D373" s="17">
        <v>0.112652074236963</v>
      </c>
      <c r="E373" s="17">
        <v>8.9752660269705103E-2</v>
      </c>
      <c r="F373" s="17"/>
      <c r="G373" s="17">
        <v>0.12644363072971601</v>
      </c>
      <c r="H373" s="17">
        <v>7.4627708647849997E-2</v>
      </c>
      <c r="I373" s="17">
        <v>0.111560280720798</v>
      </c>
      <c r="J373" s="17">
        <v>8.6593324912558001E-2</v>
      </c>
      <c r="K373" s="17">
        <v>0.11381623678573501</v>
      </c>
      <c r="L373" s="17">
        <v>9.9345880981975707E-2</v>
      </c>
      <c r="M373" s="17"/>
      <c r="N373" s="17">
        <v>0.117030929451698</v>
      </c>
      <c r="O373" s="17">
        <v>0.106895804433813</v>
      </c>
      <c r="P373" s="17">
        <v>7.7588439374402796E-2</v>
      </c>
      <c r="Q373" s="17">
        <v>9.6586098074330301E-2</v>
      </c>
      <c r="R373" s="17"/>
      <c r="S373" s="17">
        <v>0.13073507886456201</v>
      </c>
      <c r="T373" s="17">
        <v>0.1230241882163</v>
      </c>
      <c r="U373" s="17">
        <v>0.10605190026556199</v>
      </c>
      <c r="V373" s="17">
        <v>8.9443654483991802E-2</v>
      </c>
      <c r="W373" s="17">
        <v>0.13850501156209599</v>
      </c>
      <c r="X373" s="17">
        <v>4.3666451290656001E-2</v>
      </c>
      <c r="Y373" s="17">
        <v>6.2235551482878397E-2</v>
      </c>
      <c r="Z373" s="17">
        <v>8.3783735533870807E-2</v>
      </c>
      <c r="AA373" s="17">
        <v>0.10036348063216199</v>
      </c>
      <c r="AB373" s="17">
        <v>0.118928121767495</v>
      </c>
      <c r="AC373" s="17">
        <v>7.1097421165052105E-2</v>
      </c>
      <c r="AD373" s="17">
        <v>9.2942257924738494E-2</v>
      </c>
      <c r="AE373" s="17"/>
      <c r="AF373" s="17">
        <v>0.100087990498596</v>
      </c>
      <c r="AG373" s="17">
        <v>0.108285451353677</v>
      </c>
      <c r="AH373" s="17">
        <v>6.6990331120511504E-2</v>
      </c>
      <c r="AI373" s="17"/>
      <c r="AJ373" s="17">
        <v>0.118634461824194</v>
      </c>
      <c r="AK373" s="17">
        <v>8.1535797392067302E-2</v>
      </c>
      <c r="AL373" s="17">
        <v>0.13404450154046099</v>
      </c>
      <c r="AM373" s="17">
        <v>5.8858195690474499E-2</v>
      </c>
      <c r="AN373" s="17">
        <v>9.9780053258379506E-2</v>
      </c>
      <c r="AO373" s="17"/>
      <c r="AP373" s="17">
        <v>0.101649820628048</v>
      </c>
      <c r="AQ373" s="17">
        <v>8.4258303785049699E-2</v>
      </c>
      <c r="AR373" s="17">
        <v>0.165370605162033</v>
      </c>
    </row>
    <row r="374" spans="2:44" x14ac:dyDescent="0.5">
      <c r="B374" t="s">
        <v>212</v>
      </c>
      <c r="C374" s="17">
        <v>2.1739399923603998E-2</v>
      </c>
      <c r="D374" s="17">
        <v>2.35111287981002E-2</v>
      </c>
      <c r="E374" s="17">
        <v>2.0093255911000699E-2</v>
      </c>
      <c r="F374" s="17"/>
      <c r="G374" s="17">
        <v>1.6932023426822901E-2</v>
      </c>
      <c r="H374" s="17">
        <v>1.9481469707506201E-2</v>
      </c>
      <c r="I374" s="17">
        <v>2.28198756082722E-2</v>
      </c>
      <c r="J374" s="17">
        <v>2.4013911840583501E-2</v>
      </c>
      <c r="K374" s="17">
        <v>2.03509476803207E-2</v>
      </c>
      <c r="L374" s="17">
        <v>2.4972207010364501E-2</v>
      </c>
      <c r="M374" s="17"/>
      <c r="N374" s="17">
        <v>2.0161063787696699E-2</v>
      </c>
      <c r="O374" s="17">
        <v>1.9656580978707702E-2</v>
      </c>
      <c r="P374" s="17">
        <v>3.2185007431380502E-2</v>
      </c>
      <c r="Q374" s="17">
        <v>1.6646362926493199E-2</v>
      </c>
      <c r="R374" s="17"/>
      <c r="S374" s="17">
        <v>2.2429196871220299E-2</v>
      </c>
      <c r="T374" s="17">
        <v>2.21948923410131E-2</v>
      </c>
      <c r="U374" s="17">
        <v>0</v>
      </c>
      <c r="V374" s="17">
        <v>4.7820360502800398E-2</v>
      </c>
      <c r="W374" s="17">
        <v>2.1397535733516101E-2</v>
      </c>
      <c r="X374" s="17">
        <v>2.30008706357561E-2</v>
      </c>
      <c r="Y374" s="17">
        <v>2.2891814617931699E-2</v>
      </c>
      <c r="Z374" s="17">
        <v>3.9066997581796097E-2</v>
      </c>
      <c r="AA374" s="17">
        <v>9.34920040442082E-3</v>
      </c>
      <c r="AB374" s="17">
        <v>1.3695776296542001E-2</v>
      </c>
      <c r="AC374" s="17">
        <v>1.9770087203083899E-2</v>
      </c>
      <c r="AD374" s="17">
        <v>4.0213562248234101E-2</v>
      </c>
      <c r="AE374" s="17"/>
      <c r="AF374" s="17">
        <v>3.5167342943755502E-2</v>
      </c>
      <c r="AG374" s="17">
        <v>1.0520998886381E-2</v>
      </c>
      <c r="AH374" s="17">
        <v>2.7486044364595799E-2</v>
      </c>
      <c r="AI374" s="17"/>
      <c r="AJ374" s="17">
        <v>2.39289260779573E-2</v>
      </c>
      <c r="AK374" s="17">
        <v>9.3253175385249396E-3</v>
      </c>
      <c r="AL374" s="17">
        <v>6.1277991873706899E-3</v>
      </c>
      <c r="AM374" s="17">
        <v>8.3726819206802305E-2</v>
      </c>
      <c r="AN374" s="17">
        <v>3.7644803835849297E-2</v>
      </c>
      <c r="AO374" s="17"/>
      <c r="AP374" s="17">
        <v>2.8658188340597E-2</v>
      </c>
      <c r="AQ374" s="17">
        <v>1.17823201899755E-2</v>
      </c>
      <c r="AR374" s="17">
        <v>6.5085955290489503E-3</v>
      </c>
    </row>
    <row r="375" spans="2:44" x14ac:dyDescent="0.5">
      <c r="B375" t="s">
        <v>87</v>
      </c>
      <c r="C375" s="17">
        <v>8.4363356692768607E-2</v>
      </c>
      <c r="D375" s="17">
        <v>5.9642978885006498E-2</v>
      </c>
      <c r="E375" s="17">
        <v>0.10790839158557899</v>
      </c>
      <c r="F375" s="17"/>
      <c r="G375" s="17">
        <v>6.5654731359428203E-2</v>
      </c>
      <c r="H375" s="17">
        <v>7.1469387676621296E-2</v>
      </c>
      <c r="I375" s="17">
        <v>8.6857311310899105E-2</v>
      </c>
      <c r="J375" s="17">
        <v>0.12023837299488201</v>
      </c>
      <c r="K375" s="17">
        <v>8.4885930285403394E-2</v>
      </c>
      <c r="L375" s="17">
        <v>7.56088744351395E-2</v>
      </c>
      <c r="M375" s="17"/>
      <c r="N375" s="17">
        <v>5.3064201463114802E-2</v>
      </c>
      <c r="O375" s="17">
        <v>6.61062813930023E-2</v>
      </c>
      <c r="P375" s="17">
        <v>9.1335574531153096E-2</v>
      </c>
      <c r="Q375" s="17">
        <v>0.13179384474547201</v>
      </c>
      <c r="R375" s="17"/>
      <c r="S375" s="17">
        <v>7.5101572462093993E-2</v>
      </c>
      <c r="T375" s="17">
        <v>7.7052090671257206E-2</v>
      </c>
      <c r="U375" s="17">
        <v>0.11615026344117101</v>
      </c>
      <c r="V375" s="17">
        <v>8.0802726687033297E-2</v>
      </c>
      <c r="W375" s="17">
        <v>5.9018104256265899E-2</v>
      </c>
      <c r="X375" s="17">
        <v>9.7899580337360001E-2</v>
      </c>
      <c r="Y375" s="17">
        <v>8.4877253662687002E-2</v>
      </c>
      <c r="Z375" s="17">
        <v>8.2697868252361695E-2</v>
      </c>
      <c r="AA375" s="17">
        <v>8.34600178055252E-2</v>
      </c>
      <c r="AB375" s="17">
        <v>7.5832253966152202E-2</v>
      </c>
      <c r="AC375" s="17">
        <v>9.21685146281504E-2</v>
      </c>
      <c r="AD375" s="17">
        <v>0.12059866808123799</v>
      </c>
      <c r="AE375" s="17"/>
      <c r="AF375" s="17">
        <v>7.6758981101224297E-2</v>
      </c>
      <c r="AG375" s="17">
        <v>6.7098173403469505E-2</v>
      </c>
      <c r="AH375" s="17">
        <v>0.13802283290561301</v>
      </c>
      <c r="AI375" s="17"/>
      <c r="AJ375" s="17">
        <v>5.5028976564748401E-2</v>
      </c>
      <c r="AK375" s="17">
        <v>7.2102034364926404E-2</v>
      </c>
      <c r="AL375" s="17">
        <v>8.9001154264116006E-2</v>
      </c>
      <c r="AM375" s="17">
        <v>7.5668196071660504E-2</v>
      </c>
      <c r="AN375" s="17">
        <v>0.14717775056510801</v>
      </c>
      <c r="AO375" s="17"/>
      <c r="AP375" s="17">
        <v>5.4046098107563702E-2</v>
      </c>
      <c r="AQ375" s="17">
        <v>5.1953119609487203E-2</v>
      </c>
      <c r="AR375" s="17">
        <v>7.04242211509295E-2</v>
      </c>
    </row>
    <row r="376" spans="2:44" x14ac:dyDescent="0.5">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c r="AR376" s="17"/>
    </row>
    <row r="377" spans="2:44" x14ac:dyDescent="0.5">
      <c r="B377" s="6" t="s">
        <v>233</v>
      </c>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c r="AP377" s="17"/>
      <c r="AQ377" s="17"/>
      <c r="AR377" s="17"/>
    </row>
    <row r="378" spans="2:44" x14ac:dyDescent="0.5">
      <c r="B378" s="24" t="s">
        <v>75</v>
      </c>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c r="AP378" s="17"/>
      <c r="AQ378" s="17"/>
      <c r="AR378" s="17"/>
    </row>
    <row r="379" spans="2:44" x14ac:dyDescent="0.5">
      <c r="B379" t="s">
        <v>209</v>
      </c>
      <c r="C379" s="17">
        <v>0.41045755113868798</v>
      </c>
      <c r="D379" s="17">
        <v>0.44619274470858</v>
      </c>
      <c r="E379" s="17">
        <v>0.37604729445805601</v>
      </c>
      <c r="F379" s="17"/>
      <c r="G379" s="17">
        <v>0.36413776903942002</v>
      </c>
      <c r="H379" s="17">
        <v>0.40837138347909602</v>
      </c>
      <c r="I379" s="17">
        <v>0.38582081415307701</v>
      </c>
      <c r="J379" s="17">
        <v>0.364444539362347</v>
      </c>
      <c r="K379" s="17">
        <v>0.43177629300135201</v>
      </c>
      <c r="L379" s="17">
        <v>0.48634823726010701</v>
      </c>
      <c r="M379" s="17"/>
      <c r="N379" s="17">
        <v>0.46571848410297101</v>
      </c>
      <c r="O379" s="17">
        <v>0.40345664600299003</v>
      </c>
      <c r="P379" s="17">
        <v>0.408416818662374</v>
      </c>
      <c r="Q379" s="17">
        <v>0.36017595423295901</v>
      </c>
      <c r="R379" s="17"/>
      <c r="S379" s="17">
        <v>0.41064566011974302</v>
      </c>
      <c r="T379" s="17">
        <v>0.36557426293955902</v>
      </c>
      <c r="U379" s="17">
        <v>0.37340442647883798</v>
      </c>
      <c r="V379" s="17">
        <v>0.43748098339382002</v>
      </c>
      <c r="W379" s="17">
        <v>0.39733870445374903</v>
      </c>
      <c r="X379" s="17">
        <v>0.426245318784095</v>
      </c>
      <c r="Y379" s="17">
        <v>0.47449755789753201</v>
      </c>
      <c r="Z379" s="17">
        <v>0.395688231513178</v>
      </c>
      <c r="AA379" s="17">
        <v>0.41964315591224799</v>
      </c>
      <c r="AB379" s="17">
        <v>0.41207702751859199</v>
      </c>
      <c r="AC379" s="17">
        <v>0.43374707591116102</v>
      </c>
      <c r="AD379" s="17">
        <v>0.375773933807732</v>
      </c>
      <c r="AE379" s="17"/>
      <c r="AF379" s="17">
        <v>0.42645783526674103</v>
      </c>
      <c r="AG379" s="17">
        <v>0.42488055927471802</v>
      </c>
      <c r="AH379" s="17">
        <v>0.37060804812429599</v>
      </c>
      <c r="AI379" s="17"/>
      <c r="AJ379" s="17">
        <v>0.468521980164462</v>
      </c>
      <c r="AK379" s="17">
        <v>0.415490230419092</v>
      </c>
      <c r="AL379" s="17">
        <v>0.390688582703073</v>
      </c>
      <c r="AM379" s="17">
        <v>0.39537939805144501</v>
      </c>
      <c r="AN379" s="17">
        <v>0.35149399634148398</v>
      </c>
      <c r="AO379" s="17"/>
      <c r="AP379" s="17">
        <v>0.46104428157169602</v>
      </c>
      <c r="AQ379" s="17">
        <v>0.45036773890071402</v>
      </c>
      <c r="AR379" s="17">
        <v>0.41277387122833897</v>
      </c>
    </row>
    <row r="380" spans="2:44" x14ac:dyDescent="0.5">
      <c r="B380" t="s">
        <v>210</v>
      </c>
      <c r="C380" s="17">
        <v>0.426478848837619</v>
      </c>
      <c r="D380" s="17">
        <v>0.40441898484927202</v>
      </c>
      <c r="E380" s="17">
        <v>0.447829265438769</v>
      </c>
      <c r="F380" s="17"/>
      <c r="G380" s="17">
        <v>0.42619136995212997</v>
      </c>
      <c r="H380" s="17">
        <v>0.43202617955647898</v>
      </c>
      <c r="I380" s="17">
        <v>0.42848811763393102</v>
      </c>
      <c r="J380" s="17">
        <v>0.43584355665657099</v>
      </c>
      <c r="K380" s="17">
        <v>0.44042631048921599</v>
      </c>
      <c r="L380" s="17">
        <v>0.40346864446765202</v>
      </c>
      <c r="M380" s="17"/>
      <c r="N380" s="17">
        <v>0.41920062708761102</v>
      </c>
      <c r="O380" s="17">
        <v>0.446949247288354</v>
      </c>
      <c r="P380" s="17">
        <v>0.41921741642213001</v>
      </c>
      <c r="Q380" s="17">
        <v>0.41759155020509198</v>
      </c>
      <c r="R380" s="17"/>
      <c r="S380" s="17">
        <v>0.39938311172742802</v>
      </c>
      <c r="T380" s="17">
        <v>0.47515396346995997</v>
      </c>
      <c r="U380" s="17">
        <v>0.43822060122025502</v>
      </c>
      <c r="V380" s="17">
        <v>0.421164631725163</v>
      </c>
      <c r="W380" s="17">
        <v>0.44609307892243799</v>
      </c>
      <c r="X380" s="17">
        <v>0.39020829609135799</v>
      </c>
      <c r="Y380" s="17">
        <v>0.38879105910987699</v>
      </c>
      <c r="Z380" s="17">
        <v>0.43229808285866</v>
      </c>
      <c r="AA380" s="17">
        <v>0.420268640974851</v>
      </c>
      <c r="AB380" s="17">
        <v>0.42886415490076601</v>
      </c>
      <c r="AC380" s="17">
        <v>0.45572381595193601</v>
      </c>
      <c r="AD380" s="17">
        <v>0.44976490734536401</v>
      </c>
      <c r="AE380" s="17"/>
      <c r="AF380" s="17">
        <v>0.41708800093100701</v>
      </c>
      <c r="AG380" s="17">
        <v>0.45256045696981301</v>
      </c>
      <c r="AH380" s="17">
        <v>0.38648273524476401</v>
      </c>
      <c r="AI380" s="17"/>
      <c r="AJ380" s="17">
        <v>0.41501691589122602</v>
      </c>
      <c r="AK380" s="17">
        <v>0.42500718940735399</v>
      </c>
      <c r="AL380" s="17">
        <v>0.47749195519931698</v>
      </c>
      <c r="AM380" s="17">
        <v>0.39776845393018201</v>
      </c>
      <c r="AN380" s="17">
        <v>0.41260515623444499</v>
      </c>
      <c r="AO380" s="17"/>
      <c r="AP380" s="17">
        <v>0.41235470884213798</v>
      </c>
      <c r="AQ380" s="17">
        <v>0.42314742672782002</v>
      </c>
      <c r="AR380" s="17">
        <v>0.43056387000473401</v>
      </c>
    </row>
    <row r="381" spans="2:44" x14ac:dyDescent="0.5">
      <c r="B381" t="s">
        <v>211</v>
      </c>
      <c r="C381" s="17">
        <v>7.5574292715723607E-2</v>
      </c>
      <c r="D381" s="17">
        <v>8.4488862809605297E-2</v>
      </c>
      <c r="E381" s="17">
        <v>6.7158902911974905E-2</v>
      </c>
      <c r="F381" s="17"/>
      <c r="G381" s="17">
        <v>0.144460568442703</v>
      </c>
      <c r="H381" s="17">
        <v>9.6530967859078207E-2</v>
      </c>
      <c r="I381" s="17">
        <v>7.3263809115586803E-2</v>
      </c>
      <c r="J381" s="17">
        <v>7.4714654394544402E-2</v>
      </c>
      <c r="K381" s="17">
        <v>4.9886231435896197E-2</v>
      </c>
      <c r="L381" s="17">
        <v>3.2567376142651601E-2</v>
      </c>
      <c r="M381" s="17"/>
      <c r="N381" s="17">
        <v>7.0616568716156194E-2</v>
      </c>
      <c r="O381" s="17">
        <v>7.8690683031118203E-2</v>
      </c>
      <c r="P381" s="17">
        <v>7.0153349808635496E-2</v>
      </c>
      <c r="Q381" s="17">
        <v>8.3191584000055302E-2</v>
      </c>
      <c r="R381" s="17"/>
      <c r="S381" s="17">
        <v>0.10429287947984101</v>
      </c>
      <c r="T381" s="17">
        <v>8.1430271482210395E-2</v>
      </c>
      <c r="U381" s="17">
        <v>7.3119518572709902E-2</v>
      </c>
      <c r="V381" s="17">
        <v>5.6683947916485997E-2</v>
      </c>
      <c r="W381" s="17">
        <v>7.8384175737338205E-2</v>
      </c>
      <c r="X381" s="17">
        <v>7.4568352452234796E-2</v>
      </c>
      <c r="Y381" s="17">
        <v>4.6361929447262903E-2</v>
      </c>
      <c r="Z381" s="17">
        <v>9.9655740567358903E-2</v>
      </c>
      <c r="AA381" s="17">
        <v>6.6148062908006303E-2</v>
      </c>
      <c r="AB381" s="17">
        <v>8.2542702238708798E-2</v>
      </c>
      <c r="AC381" s="17">
        <v>3.8222498588674797E-2</v>
      </c>
      <c r="AD381" s="17">
        <v>9.8092316625901302E-2</v>
      </c>
      <c r="AE381" s="17"/>
      <c r="AF381" s="17">
        <v>6.6348503130117906E-2</v>
      </c>
      <c r="AG381" s="17">
        <v>6.4305934793880401E-2</v>
      </c>
      <c r="AH381" s="17">
        <v>9.36962246446435E-2</v>
      </c>
      <c r="AI381" s="17"/>
      <c r="AJ381" s="17">
        <v>5.3412264308198197E-2</v>
      </c>
      <c r="AK381" s="17">
        <v>8.9283911133461902E-2</v>
      </c>
      <c r="AL381" s="17">
        <v>5.03357408635213E-2</v>
      </c>
      <c r="AM381" s="17">
        <v>0.10654739643222</v>
      </c>
      <c r="AN381" s="17">
        <v>7.2114331418043506E-2</v>
      </c>
      <c r="AO381" s="17"/>
      <c r="AP381" s="17">
        <v>6.97728811718899E-2</v>
      </c>
      <c r="AQ381" s="17">
        <v>7.0567507222158293E-2</v>
      </c>
      <c r="AR381" s="17">
        <v>9.4198812104128601E-2</v>
      </c>
    </row>
    <row r="382" spans="2:44" x14ac:dyDescent="0.5">
      <c r="B382" t="s">
        <v>212</v>
      </c>
      <c r="C382" s="17">
        <v>1.53813087079538E-2</v>
      </c>
      <c r="D382" s="17">
        <v>1.31234657289133E-2</v>
      </c>
      <c r="E382" s="17">
        <v>1.7648230378350001E-2</v>
      </c>
      <c r="F382" s="17"/>
      <c r="G382" s="17">
        <v>1.39060289546993E-2</v>
      </c>
      <c r="H382" s="17">
        <v>8.5860941987960897E-3</v>
      </c>
      <c r="I382" s="17">
        <v>2.8243697445221198E-2</v>
      </c>
      <c r="J382" s="17">
        <v>2.39499024573234E-2</v>
      </c>
      <c r="K382" s="17">
        <v>2.9950528619130199E-3</v>
      </c>
      <c r="L382" s="17">
        <v>1.2729415897925899E-2</v>
      </c>
      <c r="M382" s="17"/>
      <c r="N382" s="17">
        <v>8.7720038689945695E-3</v>
      </c>
      <c r="O382" s="17">
        <v>1.0634232032500201E-2</v>
      </c>
      <c r="P382" s="17">
        <v>2.8508390666312701E-2</v>
      </c>
      <c r="Q382" s="17">
        <v>1.6061530505497999E-2</v>
      </c>
      <c r="R382" s="17"/>
      <c r="S382" s="17">
        <v>2.1383326513322198E-2</v>
      </c>
      <c r="T382" s="17">
        <v>1.9648635569105E-2</v>
      </c>
      <c r="U382" s="17">
        <v>7.0495862799283202E-3</v>
      </c>
      <c r="V382" s="17">
        <v>2.6384854408919699E-2</v>
      </c>
      <c r="W382" s="17">
        <v>2.1805204294135901E-2</v>
      </c>
      <c r="X382" s="17">
        <v>9.5306048216022808E-3</v>
      </c>
      <c r="Y382" s="17">
        <v>1.7021925811933399E-2</v>
      </c>
      <c r="Z382" s="17">
        <v>1.31913824279299E-2</v>
      </c>
      <c r="AA382" s="17">
        <v>1.4118492898529299E-2</v>
      </c>
      <c r="AB382" s="17">
        <v>0</v>
      </c>
      <c r="AC382" s="17">
        <v>1.0060743864502999E-2</v>
      </c>
      <c r="AD382" s="17">
        <v>1.8865563982738E-2</v>
      </c>
      <c r="AE382" s="17"/>
      <c r="AF382" s="17">
        <v>2.33175945380283E-2</v>
      </c>
      <c r="AG382" s="17">
        <v>1.02980890024065E-2</v>
      </c>
      <c r="AH382" s="17">
        <v>1.9737793488353E-2</v>
      </c>
      <c r="AI382" s="17"/>
      <c r="AJ382" s="17">
        <v>1.1633934281425401E-2</v>
      </c>
      <c r="AK382" s="17">
        <v>1.52549301430641E-2</v>
      </c>
      <c r="AL382" s="17">
        <v>2.0851856534419001E-2</v>
      </c>
      <c r="AM382" s="17">
        <v>2.46365555144934E-2</v>
      </c>
      <c r="AN382" s="17">
        <v>2.6437215393925701E-2</v>
      </c>
      <c r="AO382" s="17"/>
      <c r="AP382" s="17">
        <v>1.3163772840825001E-2</v>
      </c>
      <c r="AQ382" s="17">
        <v>1.25245454507582E-2</v>
      </c>
      <c r="AR382" s="17">
        <v>1.3936156752098999E-2</v>
      </c>
    </row>
    <row r="383" spans="2:44" x14ac:dyDescent="0.5">
      <c r="B383" t="s">
        <v>87</v>
      </c>
      <c r="C383" s="17">
        <v>7.2107998600014794E-2</v>
      </c>
      <c r="D383" s="17">
        <v>5.1775941903629198E-2</v>
      </c>
      <c r="E383" s="17">
        <v>9.1316306812850898E-2</v>
      </c>
      <c r="F383" s="17"/>
      <c r="G383" s="17">
        <v>5.13042636110475E-2</v>
      </c>
      <c r="H383" s="17">
        <v>5.4485374906549998E-2</v>
      </c>
      <c r="I383" s="17">
        <v>8.4183561652184102E-2</v>
      </c>
      <c r="J383" s="17">
        <v>0.101047347129215</v>
      </c>
      <c r="K383" s="17">
        <v>7.4916112211622699E-2</v>
      </c>
      <c r="L383" s="17">
        <v>6.4886326231663002E-2</v>
      </c>
      <c r="M383" s="17"/>
      <c r="N383" s="17">
        <v>3.5692316224266898E-2</v>
      </c>
      <c r="O383" s="17">
        <v>6.0269191645037197E-2</v>
      </c>
      <c r="P383" s="17">
        <v>7.3704024440547203E-2</v>
      </c>
      <c r="Q383" s="17">
        <v>0.122979381056396</v>
      </c>
      <c r="R383" s="17"/>
      <c r="S383" s="17">
        <v>6.4295022159666204E-2</v>
      </c>
      <c r="T383" s="17">
        <v>5.8192866539165798E-2</v>
      </c>
      <c r="U383" s="17">
        <v>0.108205867448268</v>
      </c>
      <c r="V383" s="17">
        <v>5.82855825556109E-2</v>
      </c>
      <c r="W383" s="17">
        <v>5.6378836592338402E-2</v>
      </c>
      <c r="X383" s="17">
        <v>9.9447427850710104E-2</v>
      </c>
      <c r="Y383" s="17">
        <v>7.3327527733394099E-2</v>
      </c>
      <c r="Z383" s="17">
        <v>5.9166562632873503E-2</v>
      </c>
      <c r="AA383" s="17">
        <v>7.9821647306365706E-2</v>
      </c>
      <c r="AB383" s="17">
        <v>7.6516115341933602E-2</v>
      </c>
      <c r="AC383" s="17">
        <v>6.2245865683725699E-2</v>
      </c>
      <c r="AD383" s="17">
        <v>5.7503278238265502E-2</v>
      </c>
      <c r="AE383" s="17"/>
      <c r="AF383" s="17">
        <v>6.6788066134105803E-2</v>
      </c>
      <c r="AG383" s="17">
        <v>4.7954959959181899E-2</v>
      </c>
      <c r="AH383" s="17">
        <v>0.12947519849794401</v>
      </c>
      <c r="AI383" s="17"/>
      <c r="AJ383" s="17">
        <v>5.1414905354687998E-2</v>
      </c>
      <c r="AK383" s="17">
        <v>5.4963738897027603E-2</v>
      </c>
      <c r="AL383" s="17">
        <v>6.0631864699670197E-2</v>
      </c>
      <c r="AM383" s="17">
        <v>7.5668196071660504E-2</v>
      </c>
      <c r="AN383" s="17">
        <v>0.13734930061210299</v>
      </c>
      <c r="AO383" s="17"/>
      <c r="AP383" s="17">
        <v>4.3664355573450997E-2</v>
      </c>
      <c r="AQ383" s="17">
        <v>4.33927816985493E-2</v>
      </c>
      <c r="AR383" s="17">
        <v>4.8527289910699802E-2</v>
      </c>
    </row>
    <row r="384" spans="2:44" x14ac:dyDescent="0.5">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c r="AR384" s="17"/>
    </row>
    <row r="385" spans="2:44" x14ac:dyDescent="0.5">
      <c r="B385" s="6" t="s">
        <v>234</v>
      </c>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c r="AP385" s="17"/>
      <c r="AQ385" s="17"/>
      <c r="AR385" s="17"/>
    </row>
    <row r="386" spans="2:44" x14ac:dyDescent="0.5">
      <c r="B386" s="24" t="s">
        <v>75</v>
      </c>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7"/>
      <c r="AO386" s="17"/>
      <c r="AP386" s="17"/>
      <c r="AQ386" s="17"/>
      <c r="AR386" s="17"/>
    </row>
    <row r="387" spans="2:44" x14ac:dyDescent="0.5">
      <c r="B387" t="s">
        <v>209</v>
      </c>
      <c r="C387" s="17">
        <v>0.26003824763296901</v>
      </c>
      <c r="D387" s="17">
        <v>0.26210002813072097</v>
      </c>
      <c r="E387" s="17">
        <v>0.25810045404413501</v>
      </c>
      <c r="F387" s="17"/>
      <c r="G387" s="17">
        <v>0.28422440180641001</v>
      </c>
      <c r="H387" s="17">
        <v>0.24691001140159399</v>
      </c>
      <c r="I387" s="17">
        <v>0.31896172268061102</v>
      </c>
      <c r="J387" s="17">
        <v>0.25266265883782602</v>
      </c>
      <c r="K387" s="17">
        <v>0.274655977951129</v>
      </c>
      <c r="L387" s="17">
        <v>0.20261602975945001</v>
      </c>
      <c r="M387" s="17"/>
      <c r="N387" s="17">
        <v>0.27816798513100799</v>
      </c>
      <c r="O387" s="17">
        <v>0.25659069399123402</v>
      </c>
      <c r="P387" s="17">
        <v>0.24877114910374401</v>
      </c>
      <c r="Q387" s="17">
        <v>0.25462272533890901</v>
      </c>
      <c r="R387" s="17"/>
      <c r="S387" s="17">
        <v>0.27626070939117497</v>
      </c>
      <c r="T387" s="17">
        <v>0.26804043451161502</v>
      </c>
      <c r="U387" s="17">
        <v>0.199235586893208</v>
      </c>
      <c r="V387" s="17">
        <v>0.299903844433693</v>
      </c>
      <c r="W387" s="17">
        <v>0.25737838605854302</v>
      </c>
      <c r="X387" s="17">
        <v>0.279369656635932</v>
      </c>
      <c r="Y387" s="17">
        <v>0.309515898860311</v>
      </c>
      <c r="Z387" s="17">
        <v>0.223787798300769</v>
      </c>
      <c r="AA387" s="17">
        <v>0.23576779520390501</v>
      </c>
      <c r="AB387" s="17">
        <v>0.223466243758429</v>
      </c>
      <c r="AC387" s="17">
        <v>0.30295116122354399</v>
      </c>
      <c r="AD387" s="17">
        <v>0.18281781273301101</v>
      </c>
      <c r="AE387" s="17"/>
      <c r="AF387" s="17">
        <v>0.26482886540457001</v>
      </c>
      <c r="AG387" s="17">
        <v>0.26306262702639999</v>
      </c>
      <c r="AH387" s="17">
        <v>0.24790258278306401</v>
      </c>
      <c r="AI387" s="17"/>
      <c r="AJ387" s="17">
        <v>0.26460257341455601</v>
      </c>
      <c r="AK387" s="17">
        <v>0.28911188500261997</v>
      </c>
      <c r="AL387" s="17">
        <v>0.249287340519702</v>
      </c>
      <c r="AM387" s="17">
        <v>0.25404560758524097</v>
      </c>
      <c r="AN387" s="17">
        <v>0.227473152514443</v>
      </c>
      <c r="AO387" s="17"/>
      <c r="AP387" s="17">
        <v>0.240525596016713</v>
      </c>
      <c r="AQ387" s="17">
        <v>0.30975591447730599</v>
      </c>
      <c r="AR387" s="17">
        <v>0.25937926253110599</v>
      </c>
    </row>
    <row r="388" spans="2:44" x14ac:dyDescent="0.5">
      <c r="B388" t="s">
        <v>210</v>
      </c>
      <c r="C388" s="17">
        <v>0.49327165406555301</v>
      </c>
      <c r="D388" s="17">
        <v>0.48459503851637298</v>
      </c>
      <c r="E388" s="17">
        <v>0.50165053930591996</v>
      </c>
      <c r="F388" s="17"/>
      <c r="G388" s="17">
        <v>0.47592351708609099</v>
      </c>
      <c r="H388" s="17">
        <v>0.50622388266497198</v>
      </c>
      <c r="I388" s="17">
        <v>0.44397610940402399</v>
      </c>
      <c r="J388" s="17">
        <v>0.49197090811264999</v>
      </c>
      <c r="K388" s="17">
        <v>0.46582594670324001</v>
      </c>
      <c r="L388" s="17">
        <v>0.55415259493449998</v>
      </c>
      <c r="M388" s="17"/>
      <c r="N388" s="17">
        <v>0.45932917200337398</v>
      </c>
      <c r="O388" s="17">
        <v>0.52837789798923196</v>
      </c>
      <c r="P388" s="17">
        <v>0.50712393352221496</v>
      </c>
      <c r="Q388" s="17">
        <v>0.478080290306861</v>
      </c>
      <c r="R388" s="17"/>
      <c r="S388" s="17">
        <v>0.44030103973386298</v>
      </c>
      <c r="T388" s="17">
        <v>0.51383809415771498</v>
      </c>
      <c r="U388" s="17">
        <v>0.50546564759631796</v>
      </c>
      <c r="V388" s="17">
        <v>0.44070361675221797</v>
      </c>
      <c r="W388" s="17">
        <v>0.52316460414545296</v>
      </c>
      <c r="X388" s="17">
        <v>0.47733955547628498</v>
      </c>
      <c r="Y388" s="17">
        <v>0.49062901701496198</v>
      </c>
      <c r="Z388" s="17">
        <v>0.53567584268855895</v>
      </c>
      <c r="AA388" s="17">
        <v>0.54276875965170401</v>
      </c>
      <c r="AB388" s="17">
        <v>0.474116642223952</v>
      </c>
      <c r="AC388" s="17">
        <v>0.52234953397745798</v>
      </c>
      <c r="AD388" s="17">
        <v>0.53339487379251305</v>
      </c>
      <c r="AE388" s="17"/>
      <c r="AF388" s="17">
        <v>0.51030990445345403</v>
      </c>
      <c r="AG388" s="17">
        <v>0.49716301643586103</v>
      </c>
      <c r="AH388" s="17">
        <v>0.43917327782355498</v>
      </c>
      <c r="AI388" s="17"/>
      <c r="AJ388" s="17">
        <v>0.50858010121411901</v>
      </c>
      <c r="AK388" s="17">
        <v>0.50595121634648099</v>
      </c>
      <c r="AL388" s="17">
        <v>0.48857879285428801</v>
      </c>
      <c r="AM388" s="17">
        <v>0.46732701341848798</v>
      </c>
      <c r="AN388" s="17">
        <v>0.46105497664711398</v>
      </c>
      <c r="AO388" s="17"/>
      <c r="AP388" s="17">
        <v>0.54479513290723602</v>
      </c>
      <c r="AQ388" s="17">
        <v>0.49044175365339898</v>
      </c>
      <c r="AR388" s="17">
        <v>0.49158630104090201</v>
      </c>
    </row>
    <row r="389" spans="2:44" x14ac:dyDescent="0.5">
      <c r="B389" t="s">
        <v>211</v>
      </c>
      <c r="C389" s="17">
        <v>0.12696884025241401</v>
      </c>
      <c r="D389" s="17">
        <v>0.14923348572592501</v>
      </c>
      <c r="E389" s="17">
        <v>0.105708415687462</v>
      </c>
      <c r="F389" s="17"/>
      <c r="G389" s="17">
        <v>0.13217788695216501</v>
      </c>
      <c r="H389" s="17">
        <v>0.14722131484276199</v>
      </c>
      <c r="I389" s="17">
        <v>0.11082494696894001</v>
      </c>
      <c r="J389" s="17">
        <v>0.113550540117715</v>
      </c>
      <c r="K389" s="17">
        <v>0.13621961520294501</v>
      </c>
      <c r="L389" s="17">
        <v>0.124959029070699</v>
      </c>
      <c r="M389" s="17"/>
      <c r="N389" s="17">
        <v>0.16993512796333299</v>
      </c>
      <c r="O389" s="17">
        <v>0.11464331102359999</v>
      </c>
      <c r="P389" s="17">
        <v>0.122771279237572</v>
      </c>
      <c r="Q389" s="17">
        <v>9.8433249046518706E-2</v>
      </c>
      <c r="R389" s="17"/>
      <c r="S389" s="17">
        <v>0.136381046077623</v>
      </c>
      <c r="T389" s="17">
        <v>0.13678294247619099</v>
      </c>
      <c r="U389" s="17">
        <v>0.17055574991678901</v>
      </c>
      <c r="V389" s="17">
        <v>0.12578961082486401</v>
      </c>
      <c r="W389" s="17">
        <v>0.124058391313906</v>
      </c>
      <c r="X389" s="17">
        <v>0.113764822286269</v>
      </c>
      <c r="Y389" s="17">
        <v>7.2262666302298106E-2</v>
      </c>
      <c r="Z389" s="17">
        <v>0.124741941743023</v>
      </c>
      <c r="AA389" s="17">
        <v>0.114277159123908</v>
      </c>
      <c r="AB389" s="17">
        <v>0.169262328227334</v>
      </c>
      <c r="AC389" s="17">
        <v>7.5689352817572206E-2</v>
      </c>
      <c r="AD389" s="17">
        <v>0.12865415752501899</v>
      </c>
      <c r="AE389" s="17"/>
      <c r="AF389" s="17">
        <v>0.115241644910528</v>
      </c>
      <c r="AG389" s="17">
        <v>0.14093327100019801</v>
      </c>
      <c r="AH389" s="17">
        <v>0.13616849557013</v>
      </c>
      <c r="AI389" s="17"/>
      <c r="AJ389" s="17">
        <v>0.127601247368027</v>
      </c>
      <c r="AK389" s="17">
        <v>0.113728294487635</v>
      </c>
      <c r="AL389" s="17">
        <v>0.15879732444101799</v>
      </c>
      <c r="AM389" s="17">
        <v>0.12947893257388901</v>
      </c>
      <c r="AN389" s="17">
        <v>0.119768608893094</v>
      </c>
      <c r="AO389" s="17"/>
      <c r="AP389" s="17">
        <v>0.11188750243828401</v>
      </c>
      <c r="AQ389" s="17">
        <v>0.118721922587548</v>
      </c>
      <c r="AR389" s="17">
        <v>0.172026360958974</v>
      </c>
    </row>
    <row r="390" spans="2:44" x14ac:dyDescent="0.5">
      <c r="B390" t="s">
        <v>212</v>
      </c>
      <c r="C390" s="17">
        <v>3.69872731822979E-2</v>
      </c>
      <c r="D390" s="17">
        <v>4.5768143540235999E-2</v>
      </c>
      <c r="E390" s="17">
        <v>2.85510821888319E-2</v>
      </c>
      <c r="F390" s="17"/>
      <c r="G390" s="17">
        <v>4.82217445843863E-2</v>
      </c>
      <c r="H390" s="17">
        <v>3.4467863949874701E-2</v>
      </c>
      <c r="I390" s="17">
        <v>4.7502543554769502E-2</v>
      </c>
      <c r="J390" s="17">
        <v>2.53869938078473E-2</v>
      </c>
      <c r="K390" s="17">
        <v>3.0648031449473701E-2</v>
      </c>
      <c r="L390" s="17">
        <v>3.6707823277424598E-2</v>
      </c>
      <c r="M390" s="17"/>
      <c r="N390" s="17">
        <v>4.0967310623728902E-2</v>
      </c>
      <c r="O390" s="17">
        <v>3.6890718659098098E-2</v>
      </c>
      <c r="P390" s="17">
        <v>3.0710942252473498E-2</v>
      </c>
      <c r="Q390" s="17">
        <v>3.8680499300345998E-2</v>
      </c>
      <c r="R390" s="17"/>
      <c r="S390" s="17">
        <v>7.1926453048142797E-2</v>
      </c>
      <c r="T390" s="17">
        <v>2.1751436431982098E-2</v>
      </c>
      <c r="U390" s="17">
        <v>2.3536455549266401E-2</v>
      </c>
      <c r="V390" s="17">
        <v>5.45484613520631E-2</v>
      </c>
      <c r="W390" s="17">
        <v>3.3389984648622799E-2</v>
      </c>
      <c r="X390" s="17">
        <v>2.9322855799021701E-2</v>
      </c>
      <c r="Y390" s="17">
        <v>4.8075151318074702E-2</v>
      </c>
      <c r="Z390" s="17">
        <v>2.6688098462828099E-2</v>
      </c>
      <c r="AA390" s="17">
        <v>9.6489771543049503E-3</v>
      </c>
      <c r="AB390" s="17">
        <v>2.9170582393267398E-2</v>
      </c>
      <c r="AC390" s="17">
        <v>2.7345366599417099E-2</v>
      </c>
      <c r="AD390" s="17">
        <v>7.8329753998902102E-2</v>
      </c>
      <c r="AE390" s="17"/>
      <c r="AF390" s="17">
        <v>3.8215671104156003E-2</v>
      </c>
      <c r="AG390" s="17">
        <v>3.34746672597558E-2</v>
      </c>
      <c r="AH390" s="17">
        <v>3.1234857672002798E-2</v>
      </c>
      <c r="AI390" s="17"/>
      <c r="AJ390" s="17">
        <v>4.0660934039208597E-2</v>
      </c>
      <c r="AK390" s="17">
        <v>2.6924219473074301E-2</v>
      </c>
      <c r="AL390" s="17">
        <v>3.4977613621523802E-2</v>
      </c>
      <c r="AM390" s="17">
        <v>5.3657560967312501E-2</v>
      </c>
      <c r="AN390" s="17">
        <v>5.03807281302572E-2</v>
      </c>
      <c r="AO390" s="17"/>
      <c r="AP390" s="17">
        <v>4.8729828144620901E-2</v>
      </c>
      <c r="AQ390" s="17">
        <v>2.7355045263894501E-2</v>
      </c>
      <c r="AR390" s="17">
        <v>2.1422834706287901E-2</v>
      </c>
    </row>
    <row r="391" spans="2:44" x14ac:dyDescent="0.5">
      <c r="B391" t="s">
        <v>87</v>
      </c>
      <c r="C391" s="17">
        <v>8.2733984866766405E-2</v>
      </c>
      <c r="D391" s="17">
        <v>5.8303304086745202E-2</v>
      </c>
      <c r="E391" s="17">
        <v>0.105989508773651</v>
      </c>
      <c r="F391" s="17"/>
      <c r="G391" s="17">
        <v>5.9452449570947197E-2</v>
      </c>
      <c r="H391" s="17">
        <v>6.5176927140796995E-2</v>
      </c>
      <c r="I391" s="17">
        <v>7.8734677391654698E-2</v>
      </c>
      <c r="J391" s="17">
        <v>0.116428899123962</v>
      </c>
      <c r="K391" s="17">
        <v>9.26504286932128E-2</v>
      </c>
      <c r="L391" s="17">
        <v>8.1564522957926502E-2</v>
      </c>
      <c r="M391" s="17"/>
      <c r="N391" s="17">
        <v>5.1600404278556201E-2</v>
      </c>
      <c r="O391" s="17">
        <v>6.3497378336836094E-2</v>
      </c>
      <c r="P391" s="17">
        <v>9.0622695883996601E-2</v>
      </c>
      <c r="Q391" s="17">
        <v>0.13018323600736501</v>
      </c>
      <c r="R391" s="17"/>
      <c r="S391" s="17">
        <v>7.5130751749196506E-2</v>
      </c>
      <c r="T391" s="17">
        <v>5.9587092422496803E-2</v>
      </c>
      <c r="U391" s="17">
        <v>0.101206560044419</v>
      </c>
      <c r="V391" s="17">
        <v>7.9054466637161994E-2</v>
      </c>
      <c r="W391" s="17">
        <v>6.2008633833475497E-2</v>
      </c>
      <c r="X391" s="17">
        <v>0.100203109802492</v>
      </c>
      <c r="Y391" s="17">
        <v>7.95172665043542E-2</v>
      </c>
      <c r="Z391" s="17">
        <v>8.91063188048212E-2</v>
      </c>
      <c r="AA391" s="17">
        <v>9.7537308866178493E-2</v>
      </c>
      <c r="AB391" s="17">
        <v>0.103984203397018</v>
      </c>
      <c r="AC391" s="17">
        <v>7.16645853820084E-2</v>
      </c>
      <c r="AD391" s="17">
        <v>7.6803401950554295E-2</v>
      </c>
      <c r="AE391" s="17"/>
      <c r="AF391" s="17">
        <v>7.1403914127292606E-2</v>
      </c>
      <c r="AG391" s="17">
        <v>6.5366418277785304E-2</v>
      </c>
      <c r="AH391" s="17">
        <v>0.145520786151248</v>
      </c>
      <c r="AI391" s="17"/>
      <c r="AJ391" s="17">
        <v>5.8555143964089701E-2</v>
      </c>
      <c r="AK391" s="17">
        <v>6.4284384690188504E-2</v>
      </c>
      <c r="AL391" s="17">
        <v>6.8358928563467494E-2</v>
      </c>
      <c r="AM391" s="17">
        <v>9.5490885455070201E-2</v>
      </c>
      <c r="AN391" s="17">
        <v>0.14132253381509199</v>
      </c>
      <c r="AO391" s="17"/>
      <c r="AP391" s="17">
        <v>5.4061940493144799E-2</v>
      </c>
      <c r="AQ391" s="17">
        <v>5.3725364017852197E-2</v>
      </c>
      <c r="AR391" s="17">
        <v>5.5585240762729998E-2</v>
      </c>
    </row>
    <row r="392" spans="2:44" x14ac:dyDescent="0.5">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17"/>
      <c r="AR392" s="17"/>
    </row>
    <row r="393" spans="2:44" x14ac:dyDescent="0.5">
      <c r="B393" s="6" t="s">
        <v>235</v>
      </c>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c r="AP393" s="17"/>
      <c r="AQ393" s="17"/>
      <c r="AR393" s="17"/>
    </row>
    <row r="394" spans="2:44" x14ac:dyDescent="0.5">
      <c r="B394" s="24" t="s">
        <v>75</v>
      </c>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7"/>
      <c r="AO394" s="17"/>
      <c r="AP394" s="17"/>
      <c r="AQ394" s="17"/>
      <c r="AR394" s="17"/>
    </row>
    <row r="395" spans="2:44" x14ac:dyDescent="0.5">
      <c r="B395" t="s">
        <v>209</v>
      </c>
      <c r="C395" s="17">
        <v>0.30726334581643999</v>
      </c>
      <c r="D395" s="17">
        <v>0.33974128115202901</v>
      </c>
      <c r="E395" s="17">
        <v>0.27563128253485197</v>
      </c>
      <c r="F395" s="17"/>
      <c r="G395" s="17">
        <v>0.27207274667820802</v>
      </c>
      <c r="H395" s="17">
        <v>0.30368018192727197</v>
      </c>
      <c r="I395" s="17">
        <v>0.29023166331052103</v>
      </c>
      <c r="J395" s="17">
        <v>0.27231999503609899</v>
      </c>
      <c r="K395" s="17">
        <v>0.32343540991437603</v>
      </c>
      <c r="L395" s="17">
        <v>0.36517076225696798</v>
      </c>
      <c r="M395" s="17"/>
      <c r="N395" s="17">
        <v>0.36239227558915998</v>
      </c>
      <c r="O395" s="17">
        <v>0.28360112843505397</v>
      </c>
      <c r="P395" s="17">
        <v>0.28431938919482902</v>
      </c>
      <c r="Q395" s="17">
        <v>0.291784477078736</v>
      </c>
      <c r="R395" s="17"/>
      <c r="S395" s="17">
        <v>0.32058858808319901</v>
      </c>
      <c r="T395" s="17">
        <v>0.34408040988000999</v>
      </c>
      <c r="U395" s="17">
        <v>0.31901220208759701</v>
      </c>
      <c r="V395" s="17">
        <v>0.30517345297591503</v>
      </c>
      <c r="W395" s="17">
        <v>0.28797392562879298</v>
      </c>
      <c r="X395" s="17">
        <v>0.32487607830320903</v>
      </c>
      <c r="Y395" s="17">
        <v>0.34573777954120899</v>
      </c>
      <c r="Z395" s="17">
        <v>0.313832760833267</v>
      </c>
      <c r="AA395" s="17">
        <v>0.30513304400674601</v>
      </c>
      <c r="AB395" s="17">
        <v>0.25895509655467502</v>
      </c>
      <c r="AC395" s="17">
        <v>0.22388976436587199</v>
      </c>
      <c r="AD395" s="17">
        <v>0.23325864411021399</v>
      </c>
      <c r="AE395" s="17"/>
      <c r="AF395" s="17">
        <v>0.32188143537573499</v>
      </c>
      <c r="AG395" s="17">
        <v>0.314011447651314</v>
      </c>
      <c r="AH395" s="17">
        <v>0.30107581626051899</v>
      </c>
      <c r="AI395" s="17"/>
      <c r="AJ395" s="17">
        <v>0.34976459330022103</v>
      </c>
      <c r="AK395" s="17">
        <v>0.32950058709226498</v>
      </c>
      <c r="AL395" s="17">
        <v>0.31964778072012401</v>
      </c>
      <c r="AM395" s="17">
        <v>0.28846775263304297</v>
      </c>
      <c r="AN395" s="17">
        <v>0.238461902638683</v>
      </c>
      <c r="AO395" s="17"/>
      <c r="AP395" s="17">
        <v>0.33381295149189599</v>
      </c>
      <c r="AQ395" s="17">
        <v>0.34589603981396499</v>
      </c>
      <c r="AR395" s="17">
        <v>0.33493115570905102</v>
      </c>
    </row>
    <row r="396" spans="2:44" x14ac:dyDescent="0.5">
      <c r="B396" t="s">
        <v>210</v>
      </c>
      <c r="C396" s="17">
        <v>0.48372794093597599</v>
      </c>
      <c r="D396" s="17">
        <v>0.483271587976638</v>
      </c>
      <c r="E396" s="17">
        <v>0.48513394824690598</v>
      </c>
      <c r="F396" s="17"/>
      <c r="G396" s="17">
        <v>0.44022756709656902</v>
      </c>
      <c r="H396" s="17">
        <v>0.51210190961660695</v>
      </c>
      <c r="I396" s="17">
        <v>0.46689103556578299</v>
      </c>
      <c r="J396" s="17">
        <v>0.488103918985139</v>
      </c>
      <c r="K396" s="17">
        <v>0.49203128404906699</v>
      </c>
      <c r="L396" s="17">
        <v>0.49424636701750202</v>
      </c>
      <c r="M396" s="17"/>
      <c r="N396" s="17">
        <v>0.48672043761615402</v>
      </c>
      <c r="O396" s="17">
        <v>0.525560424924161</v>
      </c>
      <c r="P396" s="17">
        <v>0.49213825903040898</v>
      </c>
      <c r="Q396" s="17">
        <v>0.430422658050716</v>
      </c>
      <c r="R396" s="17"/>
      <c r="S396" s="17">
        <v>0.49558544872800098</v>
      </c>
      <c r="T396" s="17">
        <v>0.452416871600826</v>
      </c>
      <c r="U396" s="17">
        <v>0.48250789258240501</v>
      </c>
      <c r="V396" s="17">
        <v>0.442314008676852</v>
      </c>
      <c r="W396" s="17">
        <v>0.51097432193214898</v>
      </c>
      <c r="X396" s="17">
        <v>0.43811394542084098</v>
      </c>
      <c r="Y396" s="17">
        <v>0.44074726137400699</v>
      </c>
      <c r="Z396" s="17">
        <v>0.49916191291862699</v>
      </c>
      <c r="AA396" s="17">
        <v>0.50851221030608396</v>
      </c>
      <c r="AB396" s="17">
        <v>0.50487422586055897</v>
      </c>
      <c r="AC396" s="17">
        <v>0.59351180372697798</v>
      </c>
      <c r="AD396" s="17">
        <v>0.52096781184393104</v>
      </c>
      <c r="AE396" s="17"/>
      <c r="AF396" s="17">
        <v>0.48144334210888301</v>
      </c>
      <c r="AG396" s="17">
        <v>0.52864411704069203</v>
      </c>
      <c r="AH396" s="17">
        <v>0.41561786594133399</v>
      </c>
      <c r="AI396" s="17"/>
      <c r="AJ396" s="17">
        <v>0.50380959638812395</v>
      </c>
      <c r="AK396" s="17">
        <v>0.48184086417273297</v>
      </c>
      <c r="AL396" s="17">
        <v>0.49693912975735299</v>
      </c>
      <c r="AM396" s="17">
        <v>0.41773463314759401</v>
      </c>
      <c r="AN396" s="17">
        <v>0.47958926084001602</v>
      </c>
      <c r="AO396" s="17"/>
      <c r="AP396" s="17">
        <v>0.51890627075902196</v>
      </c>
      <c r="AQ396" s="17">
        <v>0.47743296374792998</v>
      </c>
      <c r="AR396" s="17">
        <v>0.48022871815485602</v>
      </c>
    </row>
    <row r="397" spans="2:44" x14ac:dyDescent="0.5">
      <c r="B397" t="s">
        <v>211</v>
      </c>
      <c r="C397" s="17">
        <v>9.7902825997353005E-2</v>
      </c>
      <c r="D397" s="17">
        <v>8.1342240944809893E-2</v>
      </c>
      <c r="E397" s="17">
        <v>0.113527889856301</v>
      </c>
      <c r="F397" s="17"/>
      <c r="G397" s="17">
        <v>0.16464911769486901</v>
      </c>
      <c r="H397" s="17">
        <v>9.6241364715031794E-2</v>
      </c>
      <c r="I397" s="17">
        <v>0.115087105749894</v>
      </c>
      <c r="J397" s="17">
        <v>0.10394615620047699</v>
      </c>
      <c r="K397" s="17">
        <v>8.4248522106452894E-2</v>
      </c>
      <c r="L397" s="17">
        <v>4.5013401837006001E-2</v>
      </c>
      <c r="M397" s="17"/>
      <c r="N397" s="17">
        <v>7.8892933215609307E-2</v>
      </c>
      <c r="O397" s="17">
        <v>9.2997502524928194E-2</v>
      </c>
      <c r="P397" s="17">
        <v>0.10964081779285299</v>
      </c>
      <c r="Q397" s="17">
        <v>0.114153803279625</v>
      </c>
      <c r="R397" s="17"/>
      <c r="S397" s="17">
        <v>9.8938701087540798E-2</v>
      </c>
      <c r="T397" s="17">
        <v>0.11503124056884</v>
      </c>
      <c r="U397" s="17">
        <v>7.0432747541499197E-2</v>
      </c>
      <c r="V397" s="17">
        <v>0.119591157731778</v>
      </c>
      <c r="W397" s="17">
        <v>0.138716637274619</v>
      </c>
      <c r="X397" s="17">
        <v>0.113839634706442</v>
      </c>
      <c r="Y397" s="17">
        <v>9.2903298147516494E-2</v>
      </c>
      <c r="Z397" s="17">
        <v>9.0200248236083899E-2</v>
      </c>
      <c r="AA397" s="17">
        <v>4.8921573706235497E-2</v>
      </c>
      <c r="AB397" s="17">
        <v>9.6647593996947903E-2</v>
      </c>
      <c r="AC397" s="17">
        <v>7.2380672329683496E-2</v>
      </c>
      <c r="AD397" s="17">
        <v>0.13376322191565401</v>
      </c>
      <c r="AE397" s="17"/>
      <c r="AF397" s="17">
        <v>9.3152155325699093E-2</v>
      </c>
      <c r="AG397" s="17">
        <v>8.3382490813261795E-2</v>
      </c>
      <c r="AH397" s="17">
        <v>9.2368005654935206E-2</v>
      </c>
      <c r="AI397" s="17"/>
      <c r="AJ397" s="17">
        <v>7.4670939258866503E-2</v>
      </c>
      <c r="AK397" s="17">
        <v>9.4055653094646294E-2</v>
      </c>
      <c r="AL397" s="17">
        <v>9.3267403514080693E-2</v>
      </c>
      <c r="AM397" s="17">
        <v>0.14156825093894301</v>
      </c>
      <c r="AN397" s="17">
        <v>0.100444466220211</v>
      </c>
      <c r="AO397" s="17"/>
      <c r="AP397" s="17">
        <v>7.7723761815075704E-2</v>
      </c>
      <c r="AQ397" s="17">
        <v>0.100446928619276</v>
      </c>
      <c r="AR397" s="17">
        <v>9.2386475966884304E-2</v>
      </c>
    </row>
    <row r="398" spans="2:44" x14ac:dyDescent="0.5">
      <c r="B398" t="s">
        <v>212</v>
      </c>
      <c r="C398" s="17">
        <v>2.31190624378169E-2</v>
      </c>
      <c r="D398" s="17">
        <v>2.9744620921265098E-2</v>
      </c>
      <c r="E398" s="17">
        <v>1.6734780028376001E-2</v>
      </c>
      <c r="F398" s="17"/>
      <c r="G398" s="17">
        <v>4.1150003651330001E-2</v>
      </c>
      <c r="H398" s="17">
        <v>1.00191101565039E-2</v>
      </c>
      <c r="I398" s="17">
        <v>3.4431288666110997E-2</v>
      </c>
      <c r="J398" s="17">
        <v>2.8704683971035198E-2</v>
      </c>
      <c r="K398" s="17">
        <v>1.25966966211394E-2</v>
      </c>
      <c r="L398" s="17">
        <v>1.5037477446783701E-2</v>
      </c>
      <c r="M398" s="17"/>
      <c r="N398" s="17">
        <v>1.56523841717786E-2</v>
      </c>
      <c r="O398" s="17">
        <v>2.4281365165750701E-2</v>
      </c>
      <c r="P398" s="17">
        <v>3.6148621520231301E-2</v>
      </c>
      <c r="Q398" s="17">
        <v>1.6680167884028201E-2</v>
      </c>
      <c r="R398" s="17"/>
      <c r="S398" s="17">
        <v>1.32890143485746E-2</v>
      </c>
      <c r="T398" s="17">
        <v>3.0215716762873001E-2</v>
      </c>
      <c r="U398" s="17">
        <v>1.8256362920788801E-2</v>
      </c>
      <c r="V398" s="17">
        <v>3.126504014367E-2</v>
      </c>
      <c r="W398" s="17">
        <v>1.4090523163528899E-2</v>
      </c>
      <c r="X398" s="17">
        <v>1.7318909512605001E-2</v>
      </c>
      <c r="Y398" s="17">
        <v>1.8373907879061499E-2</v>
      </c>
      <c r="Z398" s="17">
        <v>2.5875615153866199E-2</v>
      </c>
      <c r="AA398" s="17">
        <v>3.1906249573611101E-2</v>
      </c>
      <c r="AB398" s="17">
        <v>2.0746313869584702E-2</v>
      </c>
      <c r="AC398" s="17">
        <v>2.0661678461556601E-2</v>
      </c>
      <c r="AD398" s="17">
        <v>5.3621031650729699E-2</v>
      </c>
      <c r="AE398" s="17"/>
      <c r="AF398" s="17">
        <v>2.9326233309815999E-2</v>
      </c>
      <c r="AG398" s="17">
        <v>1.42348892340827E-2</v>
      </c>
      <c r="AH398" s="17">
        <v>2.7391444510145E-2</v>
      </c>
      <c r="AI398" s="17"/>
      <c r="AJ398" s="17">
        <v>1.6057471164965802E-2</v>
      </c>
      <c r="AK398" s="17">
        <v>1.7976386539864699E-2</v>
      </c>
      <c r="AL398" s="17">
        <v>2.0748031416789901E-2</v>
      </c>
      <c r="AM398" s="17">
        <v>5.3617905217050302E-2</v>
      </c>
      <c r="AN398" s="17">
        <v>3.0681626458635501E-2</v>
      </c>
      <c r="AO398" s="17"/>
      <c r="AP398" s="17">
        <v>2.07936472002174E-2</v>
      </c>
      <c r="AQ398" s="17">
        <v>1.4020757023497799E-2</v>
      </c>
      <c r="AR398" s="17">
        <v>2.9582594555122702E-2</v>
      </c>
    </row>
    <row r="399" spans="2:44" x14ac:dyDescent="0.5">
      <c r="B399" t="s">
        <v>87</v>
      </c>
      <c r="C399" s="17">
        <v>8.7986824812414197E-2</v>
      </c>
      <c r="D399" s="17">
        <v>6.5900269005257903E-2</v>
      </c>
      <c r="E399" s="17">
        <v>0.108972099333565</v>
      </c>
      <c r="F399" s="17"/>
      <c r="G399" s="17">
        <v>8.1900564879024002E-2</v>
      </c>
      <c r="H399" s="17">
        <v>7.7957433584584707E-2</v>
      </c>
      <c r="I399" s="17">
        <v>9.3358906707690301E-2</v>
      </c>
      <c r="J399" s="17">
        <v>0.10692524580724901</v>
      </c>
      <c r="K399" s="17">
        <v>8.7688087308965407E-2</v>
      </c>
      <c r="L399" s="17">
        <v>8.0531991441741002E-2</v>
      </c>
      <c r="M399" s="17"/>
      <c r="N399" s="17">
        <v>5.6341969407298298E-2</v>
      </c>
      <c r="O399" s="17">
        <v>7.35595789501063E-2</v>
      </c>
      <c r="P399" s="17">
        <v>7.7752912461677801E-2</v>
      </c>
      <c r="Q399" s="17">
        <v>0.14695889370689499</v>
      </c>
      <c r="R399" s="17"/>
      <c r="S399" s="17">
        <v>7.1598247752684502E-2</v>
      </c>
      <c r="T399" s="17">
        <v>5.8255761187450898E-2</v>
      </c>
      <c r="U399" s="17">
        <v>0.10979079486771</v>
      </c>
      <c r="V399" s="17">
        <v>0.101656340471785</v>
      </c>
      <c r="W399" s="17">
        <v>4.8244592000909199E-2</v>
      </c>
      <c r="X399" s="17">
        <v>0.10585143205690201</v>
      </c>
      <c r="Y399" s="17">
        <v>0.102237753058206</v>
      </c>
      <c r="Z399" s="17">
        <v>7.0929462858156198E-2</v>
      </c>
      <c r="AA399" s="17">
        <v>0.105526922407324</v>
      </c>
      <c r="AB399" s="17">
        <v>0.118776769718234</v>
      </c>
      <c r="AC399" s="17">
        <v>8.95560811159095E-2</v>
      </c>
      <c r="AD399" s="17">
        <v>5.8389290479471799E-2</v>
      </c>
      <c r="AE399" s="17"/>
      <c r="AF399" s="17">
        <v>7.4196833879867294E-2</v>
      </c>
      <c r="AG399" s="17">
        <v>5.9727055260649801E-2</v>
      </c>
      <c r="AH399" s="17">
        <v>0.163546867633066</v>
      </c>
      <c r="AI399" s="17"/>
      <c r="AJ399" s="17">
        <v>5.5697399887822102E-2</v>
      </c>
      <c r="AK399" s="17">
        <v>7.6626509100490903E-2</v>
      </c>
      <c r="AL399" s="17">
        <v>6.9397654591652105E-2</v>
      </c>
      <c r="AM399" s="17">
        <v>9.86114580633701E-2</v>
      </c>
      <c r="AN399" s="17">
        <v>0.15082274384245301</v>
      </c>
      <c r="AO399" s="17"/>
      <c r="AP399" s="17">
        <v>4.8763368733788899E-2</v>
      </c>
      <c r="AQ399" s="17">
        <v>6.22033107953315E-2</v>
      </c>
      <c r="AR399" s="17">
        <v>6.28710556140855E-2</v>
      </c>
    </row>
    <row r="400" spans="2:44" x14ac:dyDescent="0.5">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c r="AR400" s="17"/>
    </row>
    <row r="401" spans="2:44" x14ac:dyDescent="0.5">
      <c r="B401" s="6" t="s">
        <v>236</v>
      </c>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c r="AR401" s="17"/>
    </row>
    <row r="402" spans="2:44" x14ac:dyDescent="0.5">
      <c r="B402" s="24" t="s">
        <v>75</v>
      </c>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c r="AR402" s="17"/>
    </row>
    <row r="403" spans="2:44" x14ac:dyDescent="0.5">
      <c r="B403" t="s">
        <v>209</v>
      </c>
      <c r="C403" s="17">
        <v>0.19438635429182399</v>
      </c>
      <c r="D403" s="17">
        <v>0.202233859182924</v>
      </c>
      <c r="E403" s="17">
        <v>0.185443338966395</v>
      </c>
      <c r="F403" s="17"/>
      <c r="G403" s="17">
        <v>0.24206071396373699</v>
      </c>
      <c r="H403" s="17">
        <v>0.22546378653264801</v>
      </c>
      <c r="I403" s="17">
        <v>0.22142521188092601</v>
      </c>
      <c r="J403" s="17">
        <v>0.185256948538328</v>
      </c>
      <c r="K403" s="17">
        <v>0.15278311467855599</v>
      </c>
      <c r="L403" s="17">
        <v>0.150802215709954</v>
      </c>
      <c r="M403" s="17"/>
      <c r="N403" s="17">
        <v>0.22943635427562301</v>
      </c>
      <c r="O403" s="17">
        <v>0.158649105249907</v>
      </c>
      <c r="P403" s="17">
        <v>0.194714946121369</v>
      </c>
      <c r="Q403" s="17">
        <v>0.19542184589197401</v>
      </c>
      <c r="R403" s="17"/>
      <c r="S403" s="17">
        <v>0.16903080973915999</v>
      </c>
      <c r="T403" s="17">
        <v>0.128851994202931</v>
      </c>
      <c r="U403" s="17">
        <v>0.15488469095916699</v>
      </c>
      <c r="V403" s="17">
        <v>0.183962607481852</v>
      </c>
      <c r="W403" s="17">
        <v>0.23846898079559201</v>
      </c>
      <c r="X403" s="17">
        <v>0.22138708989730799</v>
      </c>
      <c r="Y403" s="17">
        <v>0.29538562897787302</v>
      </c>
      <c r="Z403" s="17">
        <v>0.23199024949923899</v>
      </c>
      <c r="AA403" s="17">
        <v>0.222909498903578</v>
      </c>
      <c r="AB403" s="17">
        <v>0.16077585937491301</v>
      </c>
      <c r="AC403" s="17">
        <v>0.22512191865342901</v>
      </c>
      <c r="AD403" s="17">
        <v>0.17428842668165401</v>
      </c>
      <c r="AE403" s="17"/>
      <c r="AF403" s="17">
        <v>0.18784612965321701</v>
      </c>
      <c r="AG403" s="17">
        <v>0.205621411084911</v>
      </c>
      <c r="AH403" s="17">
        <v>0.18404476368559999</v>
      </c>
      <c r="AI403" s="17"/>
      <c r="AJ403" s="17">
        <v>0.18477324904638801</v>
      </c>
      <c r="AK403" s="17">
        <v>0.237729729581449</v>
      </c>
      <c r="AL403" s="17">
        <v>0.156718733403368</v>
      </c>
      <c r="AM403" s="17">
        <v>0.23009924048596</v>
      </c>
      <c r="AN403" s="17">
        <v>0.16415571521768399</v>
      </c>
      <c r="AO403" s="17"/>
      <c r="AP403" s="17">
        <v>0.186472262000522</v>
      </c>
      <c r="AQ403" s="17">
        <v>0.23974254143364601</v>
      </c>
      <c r="AR403" s="17">
        <v>0.1902245007743</v>
      </c>
    </row>
    <row r="404" spans="2:44" x14ac:dyDescent="0.5">
      <c r="B404" t="s">
        <v>210</v>
      </c>
      <c r="C404" s="17">
        <v>0.47567373435321603</v>
      </c>
      <c r="D404" s="17">
        <v>0.45491138789373797</v>
      </c>
      <c r="E404" s="17">
        <v>0.49688794039270501</v>
      </c>
      <c r="F404" s="17"/>
      <c r="G404" s="17">
        <v>0.44508050031665403</v>
      </c>
      <c r="H404" s="17">
        <v>0.47737343538955501</v>
      </c>
      <c r="I404" s="17">
        <v>0.48873042955432799</v>
      </c>
      <c r="J404" s="17">
        <v>0.46894213233203003</v>
      </c>
      <c r="K404" s="17">
        <v>0.49619147541019598</v>
      </c>
      <c r="L404" s="17">
        <v>0.475672457288835</v>
      </c>
      <c r="M404" s="17"/>
      <c r="N404" s="17">
        <v>0.44420353345096503</v>
      </c>
      <c r="O404" s="17">
        <v>0.53028367948924304</v>
      </c>
      <c r="P404" s="17">
        <v>0.48631636984441901</v>
      </c>
      <c r="Q404" s="17">
        <v>0.442242655436418</v>
      </c>
      <c r="R404" s="17"/>
      <c r="S404" s="17">
        <v>0.436746212464866</v>
      </c>
      <c r="T404" s="17">
        <v>0.511894164491704</v>
      </c>
      <c r="U404" s="17">
        <v>0.52197111173390498</v>
      </c>
      <c r="V404" s="17">
        <v>0.48954490758232</v>
      </c>
      <c r="W404" s="17">
        <v>0.45037709241728302</v>
      </c>
      <c r="X404" s="17">
        <v>0.44849174699655597</v>
      </c>
      <c r="Y404" s="17">
        <v>0.39062414754522301</v>
      </c>
      <c r="Z404" s="17">
        <v>0.51765167125038503</v>
      </c>
      <c r="AA404" s="17">
        <v>0.49494301127353402</v>
      </c>
      <c r="AB404" s="17">
        <v>0.46462699368479599</v>
      </c>
      <c r="AC404" s="17">
        <v>0.53754325248679602</v>
      </c>
      <c r="AD404" s="17">
        <v>0.50686497853952595</v>
      </c>
      <c r="AE404" s="17"/>
      <c r="AF404" s="17">
        <v>0.47375498446738701</v>
      </c>
      <c r="AG404" s="17">
        <v>0.49543567541468603</v>
      </c>
      <c r="AH404" s="17">
        <v>0.45037856616309202</v>
      </c>
      <c r="AI404" s="17"/>
      <c r="AJ404" s="17">
        <v>0.49328126369391601</v>
      </c>
      <c r="AK404" s="17">
        <v>0.48785940410485301</v>
      </c>
      <c r="AL404" s="17">
        <v>0.43130742218267598</v>
      </c>
      <c r="AM404" s="17">
        <v>0.45116104042116301</v>
      </c>
      <c r="AN404" s="17">
        <v>0.45891540432286498</v>
      </c>
      <c r="AO404" s="17"/>
      <c r="AP404" s="17">
        <v>0.50469510808532403</v>
      </c>
      <c r="AQ404" s="17">
        <v>0.49372678999855901</v>
      </c>
      <c r="AR404" s="17">
        <v>0.444449141636719</v>
      </c>
    </row>
    <row r="405" spans="2:44" x14ac:dyDescent="0.5">
      <c r="B405" t="s">
        <v>211</v>
      </c>
      <c r="C405" s="17">
        <v>0.18765682753180801</v>
      </c>
      <c r="D405" s="17">
        <v>0.21086300406434</v>
      </c>
      <c r="E405" s="17">
        <v>0.16571447784020299</v>
      </c>
      <c r="F405" s="17"/>
      <c r="G405" s="17">
        <v>0.18606943815694699</v>
      </c>
      <c r="H405" s="17">
        <v>0.19823470347113001</v>
      </c>
      <c r="I405" s="17">
        <v>0.13710290024560301</v>
      </c>
      <c r="J405" s="17">
        <v>0.18949190171455499</v>
      </c>
      <c r="K405" s="17">
        <v>0.20286933534146601</v>
      </c>
      <c r="L405" s="17">
        <v>0.20966546737679501</v>
      </c>
      <c r="M405" s="17"/>
      <c r="N405" s="17">
        <v>0.21569020545672099</v>
      </c>
      <c r="O405" s="17">
        <v>0.187696514323867</v>
      </c>
      <c r="P405" s="17">
        <v>0.17302852008179501</v>
      </c>
      <c r="Q405" s="17">
        <v>0.16811290148354399</v>
      </c>
      <c r="R405" s="17"/>
      <c r="S405" s="17">
        <v>0.23776200515608201</v>
      </c>
      <c r="T405" s="17">
        <v>0.19420914944598</v>
      </c>
      <c r="U405" s="17">
        <v>0.178251189972499</v>
      </c>
      <c r="V405" s="17">
        <v>0.192131134117077</v>
      </c>
      <c r="W405" s="17">
        <v>0.20181928691064399</v>
      </c>
      <c r="X405" s="17">
        <v>0.19539394707998101</v>
      </c>
      <c r="Y405" s="17">
        <v>0.15559365841703399</v>
      </c>
      <c r="Z405" s="17">
        <v>0.119783705048898</v>
      </c>
      <c r="AA405" s="17">
        <v>0.152875742852639</v>
      </c>
      <c r="AB405" s="17">
        <v>0.22443927179370901</v>
      </c>
      <c r="AC405" s="17">
        <v>0.12605309272627099</v>
      </c>
      <c r="AD405" s="17">
        <v>0.176372409185894</v>
      </c>
      <c r="AE405" s="17"/>
      <c r="AF405" s="17">
        <v>0.192816985556022</v>
      </c>
      <c r="AG405" s="17">
        <v>0.191643438751081</v>
      </c>
      <c r="AH405" s="17">
        <v>0.155171955136823</v>
      </c>
      <c r="AI405" s="17"/>
      <c r="AJ405" s="17">
        <v>0.195470858400148</v>
      </c>
      <c r="AK405" s="17">
        <v>0.16164542749326599</v>
      </c>
      <c r="AL405" s="17">
        <v>0.285891364185904</v>
      </c>
      <c r="AM405" s="17">
        <v>0.168232362481886</v>
      </c>
      <c r="AN405" s="17">
        <v>0.169983921033351</v>
      </c>
      <c r="AO405" s="17"/>
      <c r="AP405" s="17">
        <v>0.17430934755775301</v>
      </c>
      <c r="AQ405" s="17">
        <v>0.16788582756482201</v>
      </c>
      <c r="AR405" s="17">
        <v>0.23139942084909301</v>
      </c>
    </row>
    <row r="406" spans="2:44" x14ac:dyDescent="0.5">
      <c r="B406" t="s">
        <v>212</v>
      </c>
      <c r="C406" s="17">
        <v>4.0592771151900499E-2</v>
      </c>
      <c r="D406" s="17">
        <v>5.4215012832847201E-2</v>
      </c>
      <c r="E406" s="17">
        <v>2.7439353944790201E-2</v>
      </c>
      <c r="F406" s="17"/>
      <c r="G406" s="17">
        <v>5.1178135408181398E-2</v>
      </c>
      <c r="H406" s="17">
        <v>2.78690221290189E-2</v>
      </c>
      <c r="I406" s="17">
        <v>5.0714934748220801E-2</v>
      </c>
      <c r="J406" s="17">
        <v>3.2954975575069302E-2</v>
      </c>
      <c r="K406" s="17">
        <v>3.4231602333263798E-2</v>
      </c>
      <c r="L406" s="17">
        <v>4.6133497409362401E-2</v>
      </c>
      <c r="M406" s="17"/>
      <c r="N406" s="17">
        <v>3.8764873309011398E-2</v>
      </c>
      <c r="O406" s="17">
        <v>3.3105076866345999E-2</v>
      </c>
      <c r="P406" s="17">
        <v>4.3035073332928699E-2</v>
      </c>
      <c r="Q406" s="17">
        <v>4.8607467853072801E-2</v>
      </c>
      <c r="R406" s="17"/>
      <c r="S406" s="17">
        <v>4.9695495548952001E-2</v>
      </c>
      <c r="T406" s="17">
        <v>6.2760956624000205E-2</v>
      </c>
      <c r="U406" s="17">
        <v>2.3257028466441801E-2</v>
      </c>
      <c r="V406" s="17">
        <v>3.8444148655413901E-2</v>
      </c>
      <c r="W406" s="17">
        <v>3.38356705848138E-2</v>
      </c>
      <c r="X406" s="17">
        <v>2.7997115312674299E-2</v>
      </c>
      <c r="Y406" s="17">
        <v>5.6291431263483002E-2</v>
      </c>
      <c r="Z406" s="17">
        <v>4.7866660370047803E-2</v>
      </c>
      <c r="AA406" s="17">
        <v>2.74818372250453E-2</v>
      </c>
      <c r="AB406" s="17">
        <v>3.2358811539110598E-2</v>
      </c>
      <c r="AC406" s="17">
        <v>1.91504261091608E-2</v>
      </c>
      <c r="AD406" s="17">
        <v>6.5670783642372305E-2</v>
      </c>
      <c r="AE406" s="17"/>
      <c r="AF406" s="17">
        <v>4.5200185923389702E-2</v>
      </c>
      <c r="AG406" s="17">
        <v>2.9307019220073598E-2</v>
      </c>
      <c r="AH406" s="17">
        <v>5.2674952051903298E-2</v>
      </c>
      <c r="AI406" s="17"/>
      <c r="AJ406" s="17">
        <v>4.0279916123346901E-2</v>
      </c>
      <c r="AK406" s="17">
        <v>2.7839794058913601E-2</v>
      </c>
      <c r="AL406" s="17">
        <v>3.2592221186690397E-2</v>
      </c>
      <c r="AM406" s="17">
        <v>8.0996754139074603E-2</v>
      </c>
      <c r="AN406" s="17">
        <v>5.76290846262889E-2</v>
      </c>
      <c r="AO406" s="17"/>
      <c r="AP406" s="17">
        <v>5.4860802834396698E-2</v>
      </c>
      <c r="AQ406" s="17">
        <v>2.5699734797034201E-2</v>
      </c>
      <c r="AR406" s="17">
        <v>5.0729961237924802E-2</v>
      </c>
    </row>
    <row r="407" spans="2:44" x14ac:dyDescent="0.5">
      <c r="B407" t="s">
        <v>87</v>
      </c>
      <c r="C407" s="17">
        <v>0.101690312671252</v>
      </c>
      <c r="D407" s="17">
        <v>7.7776736026150803E-2</v>
      </c>
      <c r="E407" s="17">
        <v>0.124514888855907</v>
      </c>
      <c r="F407" s="17"/>
      <c r="G407" s="17">
        <v>7.5611212154480995E-2</v>
      </c>
      <c r="H407" s="17">
        <v>7.1059052477648502E-2</v>
      </c>
      <c r="I407" s="17">
        <v>0.102026523570923</v>
      </c>
      <c r="J407" s="17">
        <v>0.123354041840017</v>
      </c>
      <c r="K407" s="17">
        <v>0.113924472236518</v>
      </c>
      <c r="L407" s="17">
        <v>0.117726362215054</v>
      </c>
      <c r="M407" s="17"/>
      <c r="N407" s="17">
        <v>7.1905033507678906E-2</v>
      </c>
      <c r="O407" s="17">
        <v>9.0265624070636694E-2</v>
      </c>
      <c r="P407" s="17">
        <v>0.10290509061948901</v>
      </c>
      <c r="Q407" s="17">
        <v>0.14561512933499199</v>
      </c>
      <c r="R407" s="17"/>
      <c r="S407" s="17">
        <v>0.10676547709094</v>
      </c>
      <c r="T407" s="17">
        <v>0.102283735235384</v>
      </c>
      <c r="U407" s="17">
        <v>0.12163597886798699</v>
      </c>
      <c r="V407" s="17">
        <v>9.5917202163336795E-2</v>
      </c>
      <c r="W407" s="17">
        <v>7.5498969291666704E-2</v>
      </c>
      <c r="X407" s="17">
        <v>0.106730100713481</v>
      </c>
      <c r="Y407" s="17">
        <v>0.102105133796388</v>
      </c>
      <c r="Z407" s="17">
        <v>8.2707713831429205E-2</v>
      </c>
      <c r="AA407" s="17">
        <v>0.10178990974520299</v>
      </c>
      <c r="AB407" s="17">
        <v>0.117799063607471</v>
      </c>
      <c r="AC407" s="17">
        <v>9.2131310024343299E-2</v>
      </c>
      <c r="AD407" s="17">
        <v>7.6803401950554295E-2</v>
      </c>
      <c r="AE407" s="17"/>
      <c r="AF407" s="17">
        <v>0.100381714399984</v>
      </c>
      <c r="AG407" s="17">
        <v>7.7992455529247801E-2</v>
      </c>
      <c r="AH407" s="17">
        <v>0.15772976296258201</v>
      </c>
      <c r="AI407" s="17"/>
      <c r="AJ407" s="17">
        <v>8.6194712736201301E-2</v>
      </c>
      <c r="AK407" s="17">
        <v>8.4925644761518607E-2</v>
      </c>
      <c r="AL407" s="17">
        <v>9.3490259041361407E-2</v>
      </c>
      <c r="AM407" s="17">
        <v>6.9510602471915997E-2</v>
      </c>
      <c r="AN407" s="17">
        <v>0.14931587479981201</v>
      </c>
      <c r="AO407" s="17"/>
      <c r="AP407" s="17">
        <v>7.9662479522004198E-2</v>
      </c>
      <c r="AQ407" s="17">
        <v>7.2945106205938498E-2</v>
      </c>
      <c r="AR407" s="17">
        <v>8.3196975501964004E-2</v>
      </c>
    </row>
    <row r="408" spans="2:44" x14ac:dyDescent="0.5">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c r="AP408" s="17"/>
      <c r="AQ408" s="17"/>
      <c r="AR408" s="17"/>
    </row>
    <row r="409" spans="2:44" x14ac:dyDescent="0.5">
      <c r="B409" s="6" t="s">
        <v>239</v>
      </c>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7"/>
      <c r="AO409" s="17"/>
      <c r="AP409" s="17"/>
      <c r="AQ409" s="17"/>
      <c r="AR409" s="17"/>
    </row>
    <row r="410" spans="2:44" x14ac:dyDescent="0.5">
      <c r="B410" s="24" t="s">
        <v>75</v>
      </c>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c r="AR410" s="17"/>
    </row>
    <row r="411" spans="2:44" x14ac:dyDescent="0.5">
      <c r="B411" t="s">
        <v>237</v>
      </c>
      <c r="C411" s="17">
        <v>0.64678306647632899</v>
      </c>
      <c r="D411" s="17">
        <v>0.68725285260346003</v>
      </c>
      <c r="E411" s="17">
        <v>0.60679112396278101</v>
      </c>
      <c r="F411" s="17"/>
      <c r="G411" s="17">
        <v>0.66880410282443803</v>
      </c>
      <c r="H411" s="17">
        <v>0.69213949880637904</v>
      </c>
      <c r="I411" s="17">
        <v>0.64929628930654204</v>
      </c>
      <c r="J411" s="17">
        <v>0.60293515570521805</v>
      </c>
      <c r="K411" s="17">
        <v>0.59518263073996602</v>
      </c>
      <c r="L411" s="17">
        <v>0.66382929490186604</v>
      </c>
      <c r="M411" s="17"/>
      <c r="N411" s="17">
        <v>0.72293569296779103</v>
      </c>
      <c r="O411" s="17">
        <v>0.67298072302939005</v>
      </c>
      <c r="P411" s="17">
        <v>0.595619013079281</v>
      </c>
      <c r="Q411" s="17">
        <v>0.57890162270720702</v>
      </c>
      <c r="R411" s="17"/>
      <c r="S411" s="17">
        <v>0.64207926900201095</v>
      </c>
      <c r="T411" s="17">
        <v>0.63512427113249403</v>
      </c>
      <c r="U411" s="17">
        <v>0.65165253271610202</v>
      </c>
      <c r="V411" s="17">
        <v>0.65551222280382804</v>
      </c>
      <c r="W411" s="17">
        <v>0.69704670603140495</v>
      </c>
      <c r="X411" s="17">
        <v>0.65183357216632998</v>
      </c>
      <c r="Y411" s="17">
        <v>0.62424911330320099</v>
      </c>
      <c r="Z411" s="17">
        <v>0.57260072942711104</v>
      </c>
      <c r="AA411" s="17">
        <v>0.65162794768624999</v>
      </c>
      <c r="AB411" s="17">
        <v>0.67391240198737401</v>
      </c>
      <c r="AC411" s="17">
        <v>0.66618503904012605</v>
      </c>
      <c r="AD411" s="17">
        <v>0.57392720112519102</v>
      </c>
      <c r="AE411" s="17"/>
      <c r="AF411" s="17">
        <v>0.61518201065356104</v>
      </c>
      <c r="AG411" s="17">
        <v>0.70885211422046501</v>
      </c>
      <c r="AH411" s="17">
        <v>0.57298154282887404</v>
      </c>
      <c r="AI411" s="17"/>
      <c r="AJ411" s="17">
        <v>0.65654067008528505</v>
      </c>
      <c r="AK411" s="17">
        <v>0.71171351398059202</v>
      </c>
      <c r="AL411" s="17">
        <v>0.70439005614003303</v>
      </c>
      <c r="AM411" s="17">
        <v>0.52244337414910003</v>
      </c>
      <c r="AN411" s="17">
        <v>0.53425705734208995</v>
      </c>
      <c r="AO411" s="17"/>
      <c r="AP411" s="17">
        <v>0.68983737740753903</v>
      </c>
      <c r="AQ411" s="17">
        <v>0.73459285888852299</v>
      </c>
      <c r="AR411" s="17">
        <v>0.65572278041338505</v>
      </c>
    </row>
    <row r="412" spans="2:44" x14ac:dyDescent="0.5">
      <c r="B412" t="s">
        <v>238</v>
      </c>
      <c r="C412" s="17">
        <v>0.23477926473382199</v>
      </c>
      <c r="D412" s="17">
        <v>0.22433762819257799</v>
      </c>
      <c r="E412" s="17">
        <v>0.24590523964387201</v>
      </c>
      <c r="F412" s="17"/>
      <c r="G412" s="17">
        <v>0.23380438309092699</v>
      </c>
      <c r="H412" s="17">
        <v>0.205959333361518</v>
      </c>
      <c r="I412" s="17">
        <v>0.23639061158747399</v>
      </c>
      <c r="J412" s="17">
        <v>0.24889968047397301</v>
      </c>
      <c r="K412" s="17">
        <v>0.27003323547672398</v>
      </c>
      <c r="L412" s="17">
        <v>0.222213960710127</v>
      </c>
      <c r="M412" s="17"/>
      <c r="N412" s="17">
        <v>0.20141675623017599</v>
      </c>
      <c r="O412" s="17">
        <v>0.23017511745428701</v>
      </c>
      <c r="P412" s="17">
        <v>0.271180442378677</v>
      </c>
      <c r="Q412" s="17">
        <v>0.245881772627603</v>
      </c>
      <c r="R412" s="17"/>
      <c r="S412" s="17">
        <v>0.23298435209616</v>
      </c>
      <c r="T412" s="17">
        <v>0.24598964962099301</v>
      </c>
      <c r="U412" s="17">
        <v>0.184768691337757</v>
      </c>
      <c r="V412" s="17">
        <v>0.27420537067307799</v>
      </c>
      <c r="W412" s="17">
        <v>0.21302428563285</v>
      </c>
      <c r="X412" s="17">
        <v>0.21741376241704499</v>
      </c>
      <c r="Y412" s="17">
        <v>0.254202093905043</v>
      </c>
      <c r="Z412" s="17">
        <v>0.29214088011678802</v>
      </c>
      <c r="AA412" s="17">
        <v>0.23165739812511699</v>
      </c>
      <c r="AB412" s="17">
        <v>0.19323713081582999</v>
      </c>
      <c r="AC412" s="17">
        <v>0.24295315293040601</v>
      </c>
      <c r="AD412" s="17">
        <v>0.30767209284626201</v>
      </c>
      <c r="AE412" s="17"/>
      <c r="AF412" s="17">
        <v>0.27106937236197498</v>
      </c>
      <c r="AG412" s="17">
        <v>0.19473791547841099</v>
      </c>
      <c r="AH412" s="17">
        <v>0.255779605643009</v>
      </c>
      <c r="AI412" s="17"/>
      <c r="AJ412" s="17">
        <v>0.246853194782272</v>
      </c>
      <c r="AK412" s="17">
        <v>0.198126059630543</v>
      </c>
      <c r="AL412" s="17">
        <v>0.184045221677065</v>
      </c>
      <c r="AM412" s="17">
        <v>0.29192421737498803</v>
      </c>
      <c r="AN412" s="17">
        <v>0.25962966657292402</v>
      </c>
      <c r="AO412" s="17"/>
      <c r="AP412" s="17">
        <v>0.213000413970202</v>
      </c>
      <c r="AQ412" s="17">
        <v>0.19247016339099601</v>
      </c>
      <c r="AR412" s="17">
        <v>0.23329420560188399</v>
      </c>
    </row>
    <row r="413" spans="2:44" x14ac:dyDescent="0.5">
      <c r="B413" t="s">
        <v>87</v>
      </c>
      <c r="C413" s="17">
        <v>0.118437668789849</v>
      </c>
      <c r="D413" s="17">
        <v>8.8409519203961701E-2</v>
      </c>
      <c r="E413" s="17">
        <v>0.14730363639334701</v>
      </c>
      <c r="F413" s="17"/>
      <c r="G413" s="17">
        <v>9.73915140846352E-2</v>
      </c>
      <c r="H413" s="17">
        <v>0.101901167832103</v>
      </c>
      <c r="I413" s="17">
        <v>0.114313099105984</v>
      </c>
      <c r="J413" s="17">
        <v>0.14816516382080899</v>
      </c>
      <c r="K413" s="17">
        <v>0.13478413378331</v>
      </c>
      <c r="L413" s="17">
        <v>0.113956744388006</v>
      </c>
      <c r="M413" s="17"/>
      <c r="N413" s="17">
        <v>7.5647550802032795E-2</v>
      </c>
      <c r="O413" s="17">
        <v>9.6844159516322706E-2</v>
      </c>
      <c r="P413" s="17">
        <v>0.133200544542041</v>
      </c>
      <c r="Q413" s="17">
        <v>0.17521660466519001</v>
      </c>
      <c r="R413" s="17"/>
      <c r="S413" s="17">
        <v>0.124936378901829</v>
      </c>
      <c r="T413" s="17">
        <v>0.118886079246513</v>
      </c>
      <c r="U413" s="17">
        <v>0.16357877594614001</v>
      </c>
      <c r="V413" s="17">
        <v>7.0282406523093394E-2</v>
      </c>
      <c r="W413" s="17">
        <v>8.99290083357457E-2</v>
      </c>
      <c r="X413" s="17">
        <v>0.130752665416625</v>
      </c>
      <c r="Y413" s="17">
        <v>0.121548792791756</v>
      </c>
      <c r="Z413" s="17">
        <v>0.135258390456101</v>
      </c>
      <c r="AA413" s="17">
        <v>0.116714654188634</v>
      </c>
      <c r="AB413" s="17">
        <v>0.132850467196796</v>
      </c>
      <c r="AC413" s="17">
        <v>9.0861808029467001E-2</v>
      </c>
      <c r="AD413" s="17">
        <v>0.11840070602854801</v>
      </c>
      <c r="AE413" s="17"/>
      <c r="AF413" s="17">
        <v>0.11374861698446399</v>
      </c>
      <c r="AG413" s="17">
        <v>9.6409970301123402E-2</v>
      </c>
      <c r="AH413" s="17">
        <v>0.17123885152811599</v>
      </c>
      <c r="AI413" s="17"/>
      <c r="AJ413" s="17">
        <v>9.6606135132442997E-2</v>
      </c>
      <c r="AK413" s="17">
        <v>9.0160426388864803E-2</v>
      </c>
      <c r="AL413" s="17">
        <v>0.111564722182902</v>
      </c>
      <c r="AM413" s="17">
        <v>0.185632408475912</v>
      </c>
      <c r="AN413" s="17">
        <v>0.206113276084986</v>
      </c>
      <c r="AO413" s="17"/>
      <c r="AP413" s="17">
        <v>9.7162208622258703E-2</v>
      </c>
      <c r="AQ413" s="17">
        <v>7.29369777204808E-2</v>
      </c>
      <c r="AR413" s="17">
        <v>0.110983013984732</v>
      </c>
    </row>
    <row r="414" spans="2:44" x14ac:dyDescent="0.5">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7"/>
      <c r="AO414" s="17"/>
      <c r="AP414" s="17"/>
      <c r="AQ414" s="17"/>
      <c r="AR414" s="17"/>
    </row>
    <row r="415" spans="2:44" x14ac:dyDescent="0.5">
      <c r="B415" s="6" t="s">
        <v>98</v>
      </c>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c r="AM415" s="17"/>
      <c r="AN415" s="17"/>
      <c r="AO415" s="17"/>
      <c r="AP415" s="17"/>
      <c r="AQ415" s="17"/>
      <c r="AR415" s="17"/>
    </row>
    <row r="416" spans="2:44" x14ac:dyDescent="0.5">
      <c r="B416" s="24" t="s">
        <v>194</v>
      </c>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7"/>
      <c r="AO416" s="17"/>
      <c r="AP416" s="17"/>
      <c r="AQ416" s="17"/>
      <c r="AR416" s="17"/>
    </row>
    <row r="417" spans="2:44" x14ac:dyDescent="0.5">
      <c r="B417" t="s">
        <v>240</v>
      </c>
      <c r="C417" s="17">
        <v>0.29873728633653202</v>
      </c>
      <c r="D417" s="17">
        <v>0.29740227107953698</v>
      </c>
      <c r="E417" s="17">
        <v>0.299166511790941</v>
      </c>
      <c r="F417" s="17"/>
      <c r="G417" s="17">
        <v>0.29807519494736101</v>
      </c>
      <c r="H417" s="17">
        <v>0.36275328417826402</v>
      </c>
      <c r="I417" s="17">
        <v>0.38929971758614401</v>
      </c>
      <c r="J417" s="17">
        <v>0.29541827079177402</v>
      </c>
      <c r="K417" s="17">
        <v>0.26039571454098098</v>
      </c>
      <c r="L417" s="17">
        <v>0.19890894640583801</v>
      </c>
      <c r="M417" s="17"/>
      <c r="N417" s="17">
        <v>0.26150258698371598</v>
      </c>
      <c r="O417" s="17">
        <v>0.29210273998091701</v>
      </c>
      <c r="P417" s="17">
        <v>0.34929883587738503</v>
      </c>
      <c r="Q417" s="17">
        <v>0.30257752182905001</v>
      </c>
      <c r="R417" s="17"/>
      <c r="S417" s="17">
        <v>0.31473124169592698</v>
      </c>
      <c r="T417" s="17">
        <v>0.29343078635626701</v>
      </c>
      <c r="U417" s="17">
        <v>0.292750198911848</v>
      </c>
      <c r="V417" s="17">
        <v>0.34757898166633799</v>
      </c>
      <c r="W417" s="17">
        <v>0.37924994655993699</v>
      </c>
      <c r="X417" s="17">
        <v>0.26527189657084799</v>
      </c>
      <c r="Y417" s="17">
        <v>0.25466487717082698</v>
      </c>
      <c r="Z417" s="17">
        <v>0.189228956497932</v>
      </c>
      <c r="AA417" s="17">
        <v>0.30420978985206498</v>
      </c>
      <c r="AB417" s="17">
        <v>0.29288999909267999</v>
      </c>
      <c r="AC417" s="17">
        <v>0.307964224570076</v>
      </c>
      <c r="AD417" s="17">
        <v>0.28035932898377802</v>
      </c>
      <c r="AE417" s="17"/>
      <c r="AF417" s="17">
        <v>0.32555585571872397</v>
      </c>
      <c r="AG417" s="17">
        <v>0.28101275902838602</v>
      </c>
      <c r="AH417" s="17">
        <v>0.27230641655850502</v>
      </c>
      <c r="AI417" s="17"/>
      <c r="AJ417" s="17">
        <v>0.316210666196233</v>
      </c>
      <c r="AK417" s="17">
        <v>0.30536757026924599</v>
      </c>
      <c r="AL417" s="17">
        <v>0.22127911570112099</v>
      </c>
      <c r="AM417" s="17">
        <v>0.43803811638061801</v>
      </c>
      <c r="AN417" s="17">
        <v>0.27175954589236601</v>
      </c>
      <c r="AO417" s="17"/>
      <c r="AP417" s="17">
        <v>0.27392230042690702</v>
      </c>
      <c r="AQ417" s="17">
        <v>0.29054861460390002</v>
      </c>
      <c r="AR417" s="17">
        <v>0.28716506130764002</v>
      </c>
    </row>
    <row r="418" spans="2:44" x14ac:dyDescent="0.5">
      <c r="B418" t="s">
        <v>241</v>
      </c>
      <c r="C418" s="17">
        <v>0.56827550224427303</v>
      </c>
      <c r="D418" s="17">
        <v>0.59720775666967096</v>
      </c>
      <c r="E418" s="17">
        <v>0.53834984123420604</v>
      </c>
      <c r="F418" s="17"/>
      <c r="G418" s="17">
        <v>0.61324680110096697</v>
      </c>
      <c r="H418" s="17">
        <v>0.54798088188479699</v>
      </c>
      <c r="I418" s="17">
        <v>0.454862414585539</v>
      </c>
      <c r="J418" s="17">
        <v>0.54867689014212095</v>
      </c>
      <c r="K418" s="17">
        <v>0.58657005807567097</v>
      </c>
      <c r="L418" s="17">
        <v>0.66287349766247805</v>
      </c>
      <c r="M418" s="17"/>
      <c r="N418" s="17">
        <v>0.64170463554360502</v>
      </c>
      <c r="O418" s="17">
        <v>0.59978048895432701</v>
      </c>
      <c r="P418" s="17">
        <v>0.51457790244835999</v>
      </c>
      <c r="Q418" s="17">
        <v>0.50325638071073797</v>
      </c>
      <c r="R418" s="17"/>
      <c r="S418" s="17">
        <v>0.58214729264154297</v>
      </c>
      <c r="T418" s="17">
        <v>0.54985692564141397</v>
      </c>
      <c r="U418" s="17">
        <v>0.54632770129182895</v>
      </c>
      <c r="V418" s="17">
        <v>0.55985091719497804</v>
      </c>
      <c r="W418" s="17">
        <v>0.48351360417315797</v>
      </c>
      <c r="X418" s="17">
        <v>0.58063437149426</v>
      </c>
      <c r="Y418" s="17">
        <v>0.64916209389501101</v>
      </c>
      <c r="Z418" s="17">
        <v>0.67123227960293896</v>
      </c>
      <c r="AA418" s="17">
        <v>0.56177351017935795</v>
      </c>
      <c r="AB418" s="17">
        <v>0.54783682257288002</v>
      </c>
      <c r="AC418" s="17">
        <v>0.56964599803632598</v>
      </c>
      <c r="AD418" s="17">
        <v>0.562565780981369</v>
      </c>
      <c r="AE418" s="17"/>
      <c r="AF418" s="17">
        <v>0.55234855438772601</v>
      </c>
      <c r="AG418" s="17">
        <v>0.621928555481989</v>
      </c>
      <c r="AH418" s="17">
        <v>0.47854506350604897</v>
      </c>
      <c r="AI418" s="17"/>
      <c r="AJ418" s="17">
        <v>0.58707160188464003</v>
      </c>
      <c r="AK418" s="17">
        <v>0.59477806402477396</v>
      </c>
      <c r="AL418" s="17">
        <v>0.64552447442358196</v>
      </c>
      <c r="AM418" s="17">
        <v>0.316904916953135</v>
      </c>
      <c r="AN418" s="17">
        <v>0.491177588998848</v>
      </c>
      <c r="AO418" s="17"/>
      <c r="AP418" s="17">
        <v>0.62690809971717998</v>
      </c>
      <c r="AQ418" s="17">
        <v>0.61722649017053899</v>
      </c>
      <c r="AR418" s="17">
        <v>0.60514003520399295</v>
      </c>
    </row>
    <row r="419" spans="2:44" x14ac:dyDescent="0.5">
      <c r="B419" t="s">
        <v>87</v>
      </c>
      <c r="C419" s="17">
        <v>0.13298721141919501</v>
      </c>
      <c r="D419" s="17">
        <v>0.105389972250793</v>
      </c>
      <c r="E419" s="17">
        <v>0.16248364697485301</v>
      </c>
      <c r="F419" s="17"/>
      <c r="G419" s="17">
        <v>8.8678003951672704E-2</v>
      </c>
      <c r="H419" s="17">
        <v>8.9265833936939307E-2</v>
      </c>
      <c r="I419" s="17">
        <v>0.15583786782831799</v>
      </c>
      <c r="J419" s="17">
        <v>0.155904839066105</v>
      </c>
      <c r="K419" s="17">
        <v>0.15303422738334799</v>
      </c>
      <c r="L419" s="17">
        <v>0.138217555931684</v>
      </c>
      <c r="M419" s="17"/>
      <c r="N419" s="17">
        <v>9.6792777472678795E-2</v>
      </c>
      <c r="O419" s="17">
        <v>0.10811677106475601</v>
      </c>
      <c r="P419" s="17">
        <v>0.13612326167425401</v>
      </c>
      <c r="Q419" s="17">
        <v>0.19416609746021299</v>
      </c>
      <c r="R419" s="17"/>
      <c r="S419" s="17">
        <v>0.10312146566253</v>
      </c>
      <c r="T419" s="17">
        <v>0.15671228800231901</v>
      </c>
      <c r="U419" s="17">
        <v>0.16092209979632299</v>
      </c>
      <c r="V419" s="17">
        <v>9.2570101138683705E-2</v>
      </c>
      <c r="W419" s="17">
        <v>0.13723644926690401</v>
      </c>
      <c r="X419" s="17">
        <v>0.15409373193489201</v>
      </c>
      <c r="Y419" s="17">
        <v>9.6173028934161603E-2</v>
      </c>
      <c r="Z419" s="17">
        <v>0.139538763899128</v>
      </c>
      <c r="AA419" s="17">
        <v>0.13401669996857701</v>
      </c>
      <c r="AB419" s="17">
        <v>0.15927317833443899</v>
      </c>
      <c r="AC419" s="17">
        <v>0.12238977739359801</v>
      </c>
      <c r="AD419" s="17">
        <v>0.157074890034852</v>
      </c>
      <c r="AE419" s="17"/>
      <c r="AF419" s="17">
        <v>0.12209558989355</v>
      </c>
      <c r="AG419" s="17">
        <v>9.7058685489625193E-2</v>
      </c>
      <c r="AH419" s="17">
        <v>0.24914851993544601</v>
      </c>
      <c r="AI419" s="17"/>
      <c r="AJ419" s="17">
        <v>9.6717731919126707E-2</v>
      </c>
      <c r="AK419" s="17">
        <v>9.9854365705979303E-2</v>
      </c>
      <c r="AL419" s="17">
        <v>0.13319640987529699</v>
      </c>
      <c r="AM419" s="17">
        <v>0.24505696666624699</v>
      </c>
      <c r="AN419" s="17">
        <v>0.23706286510878599</v>
      </c>
      <c r="AO419" s="17"/>
      <c r="AP419" s="17">
        <v>9.9169599855913101E-2</v>
      </c>
      <c r="AQ419" s="17">
        <v>9.2224895225560405E-2</v>
      </c>
      <c r="AR419" s="17">
        <v>0.10769490348836699</v>
      </c>
    </row>
    <row r="420" spans="2:44" x14ac:dyDescent="0.5">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7"/>
      <c r="AO420" s="17"/>
      <c r="AP420" s="17"/>
      <c r="AQ420" s="17"/>
      <c r="AR420" s="17"/>
    </row>
    <row r="421" spans="2:44" x14ac:dyDescent="0.5">
      <c r="B421" s="6" t="s">
        <v>98</v>
      </c>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7"/>
      <c r="AO421" s="17"/>
      <c r="AP421" s="17"/>
      <c r="AQ421" s="17"/>
      <c r="AR421" s="17"/>
    </row>
    <row r="422" spans="2:44" x14ac:dyDescent="0.5">
      <c r="B422" s="24" t="s">
        <v>194</v>
      </c>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7"/>
      <c r="AO422" s="17"/>
      <c r="AP422" s="17"/>
      <c r="AQ422" s="17"/>
      <c r="AR422" s="17"/>
    </row>
    <row r="423" spans="2:44" x14ac:dyDescent="0.5">
      <c r="B423" t="s">
        <v>242</v>
      </c>
      <c r="C423" s="17">
        <v>0.35547549468330403</v>
      </c>
      <c r="D423" s="17">
        <v>0.37034745447832301</v>
      </c>
      <c r="E423" s="17">
        <v>0.34111286259519602</v>
      </c>
      <c r="F423" s="17"/>
      <c r="G423" s="17">
        <v>0.41381571699323799</v>
      </c>
      <c r="H423" s="17">
        <v>0.35846575076938397</v>
      </c>
      <c r="I423" s="17">
        <v>0.39089833616528002</v>
      </c>
      <c r="J423" s="17">
        <v>0.31712414681582202</v>
      </c>
      <c r="K423" s="17">
        <v>0.385639848290669</v>
      </c>
      <c r="L423" s="17">
        <v>0.29668920321090497</v>
      </c>
      <c r="M423" s="17"/>
      <c r="N423" s="17">
        <v>0.33221929397469502</v>
      </c>
      <c r="O423" s="17">
        <v>0.40295375788290799</v>
      </c>
      <c r="P423" s="17">
        <v>0.321544598711346</v>
      </c>
      <c r="Q423" s="17">
        <v>0.35954743844116099</v>
      </c>
      <c r="R423" s="17"/>
      <c r="S423" s="17">
        <v>0.37512843560208398</v>
      </c>
      <c r="T423" s="17">
        <v>0.37540642050798501</v>
      </c>
      <c r="U423" s="17">
        <v>0.32854952614463101</v>
      </c>
      <c r="V423" s="17">
        <v>0.28310937758618498</v>
      </c>
      <c r="W423" s="17">
        <v>0.33757097202833802</v>
      </c>
      <c r="X423" s="17">
        <v>0.36044294436256502</v>
      </c>
      <c r="Y423" s="17">
        <v>0.31771201708776098</v>
      </c>
      <c r="Z423" s="17">
        <v>0.34948034214044099</v>
      </c>
      <c r="AA423" s="17">
        <v>0.37216964746991898</v>
      </c>
      <c r="AB423" s="17">
        <v>0.44961722028331302</v>
      </c>
      <c r="AC423" s="17">
        <v>0.357546993818114</v>
      </c>
      <c r="AD423" s="17">
        <v>0.29248098767604802</v>
      </c>
      <c r="AE423" s="17"/>
      <c r="AF423" s="17">
        <v>0.30249451930180998</v>
      </c>
      <c r="AG423" s="17">
        <v>0.42970073319312302</v>
      </c>
      <c r="AH423" s="17">
        <v>0.21545590670495601</v>
      </c>
      <c r="AI423" s="17"/>
      <c r="AJ423" s="17">
        <v>0.26530471273678402</v>
      </c>
      <c r="AK423" s="17">
        <v>0.43195380564272301</v>
      </c>
      <c r="AL423" s="17">
        <v>0.38584484597118901</v>
      </c>
      <c r="AM423" s="17">
        <v>0.378920276149733</v>
      </c>
      <c r="AN423" s="17">
        <v>0.22798975719325701</v>
      </c>
      <c r="AO423" s="17"/>
      <c r="AP423" s="17">
        <v>0.26920113944609902</v>
      </c>
      <c r="AQ423" s="17">
        <v>0.366182211666922</v>
      </c>
      <c r="AR423" s="17">
        <v>0.44488527403746803</v>
      </c>
    </row>
    <row r="424" spans="2:44" x14ac:dyDescent="0.5">
      <c r="B424" t="s">
        <v>241</v>
      </c>
      <c r="C424" s="17">
        <v>0.49949336031167701</v>
      </c>
      <c r="D424" s="17">
        <v>0.51464021681788197</v>
      </c>
      <c r="E424" s="17">
        <v>0.48724652940674801</v>
      </c>
      <c r="F424" s="17"/>
      <c r="G424" s="17">
        <v>0.51555232701782105</v>
      </c>
      <c r="H424" s="17">
        <v>0.51377749931095495</v>
      </c>
      <c r="I424" s="17">
        <v>0.46664567964659898</v>
      </c>
      <c r="J424" s="17">
        <v>0.461391508610694</v>
      </c>
      <c r="K424" s="17">
        <v>0.42507486518253401</v>
      </c>
      <c r="L424" s="17">
        <v>0.58134624246149502</v>
      </c>
      <c r="M424" s="17"/>
      <c r="N424" s="17">
        <v>0.571006794080264</v>
      </c>
      <c r="O424" s="17">
        <v>0.484659314289281</v>
      </c>
      <c r="P424" s="17">
        <v>0.49857510564478902</v>
      </c>
      <c r="Q424" s="17">
        <v>0.44066736463418399</v>
      </c>
      <c r="R424" s="17"/>
      <c r="S424" s="17">
        <v>0.49070914888100903</v>
      </c>
      <c r="T424" s="17">
        <v>0.491927126245713</v>
      </c>
      <c r="U424" s="17">
        <v>0.52136351944590498</v>
      </c>
      <c r="V424" s="17">
        <v>0.57692949261869497</v>
      </c>
      <c r="W424" s="17">
        <v>0.484972787862122</v>
      </c>
      <c r="X424" s="17">
        <v>0.48014984806522398</v>
      </c>
      <c r="Y424" s="17">
        <v>0.54418279940265002</v>
      </c>
      <c r="Z424" s="17">
        <v>0.52132291447220303</v>
      </c>
      <c r="AA424" s="17">
        <v>0.46480042024326201</v>
      </c>
      <c r="AB424" s="17">
        <v>0.43131275854491002</v>
      </c>
      <c r="AC424" s="17">
        <v>0.51623787979784397</v>
      </c>
      <c r="AD424" s="17">
        <v>0.49178311042606399</v>
      </c>
      <c r="AE424" s="17"/>
      <c r="AF424" s="17">
        <v>0.53814232294478104</v>
      </c>
      <c r="AG424" s="17">
        <v>0.45083868356456203</v>
      </c>
      <c r="AH424" s="17">
        <v>0.56274529548749297</v>
      </c>
      <c r="AI424" s="17"/>
      <c r="AJ424" s="17">
        <v>0.61785072338668101</v>
      </c>
      <c r="AK424" s="17">
        <v>0.461673033392624</v>
      </c>
      <c r="AL424" s="17">
        <v>0.44998163877777703</v>
      </c>
      <c r="AM424" s="17">
        <v>0.42061810007836198</v>
      </c>
      <c r="AN424" s="17">
        <v>0.51930239057600402</v>
      </c>
      <c r="AO424" s="17"/>
      <c r="AP424" s="17">
        <v>0.63785168271114001</v>
      </c>
      <c r="AQ424" s="17">
        <v>0.53373804607856101</v>
      </c>
      <c r="AR424" s="17">
        <v>0.43865062154655399</v>
      </c>
    </row>
    <row r="425" spans="2:44" x14ac:dyDescent="0.5">
      <c r="B425" t="s">
        <v>87</v>
      </c>
      <c r="C425" s="17">
        <v>0.14503114500501901</v>
      </c>
      <c r="D425" s="17">
        <v>0.115012328703796</v>
      </c>
      <c r="E425" s="17">
        <v>0.171640607998056</v>
      </c>
      <c r="F425" s="17"/>
      <c r="G425" s="17">
        <v>7.0631955988940301E-2</v>
      </c>
      <c r="H425" s="17">
        <v>0.12775674991966199</v>
      </c>
      <c r="I425" s="17">
        <v>0.142455984188121</v>
      </c>
      <c r="J425" s="17">
        <v>0.22148434457348401</v>
      </c>
      <c r="K425" s="17">
        <v>0.18928528652679599</v>
      </c>
      <c r="L425" s="17">
        <v>0.12196455432759901</v>
      </c>
      <c r="M425" s="17"/>
      <c r="N425" s="17">
        <v>9.6773911945041702E-2</v>
      </c>
      <c r="O425" s="17">
        <v>0.112386927827812</v>
      </c>
      <c r="P425" s="17">
        <v>0.17988029564386501</v>
      </c>
      <c r="Q425" s="17">
        <v>0.19978519692465499</v>
      </c>
      <c r="R425" s="17"/>
      <c r="S425" s="17">
        <v>0.134162415516907</v>
      </c>
      <c r="T425" s="17">
        <v>0.132666453246302</v>
      </c>
      <c r="U425" s="17">
        <v>0.15008695440946401</v>
      </c>
      <c r="V425" s="17">
        <v>0.13996112979511999</v>
      </c>
      <c r="W425" s="17">
        <v>0.17745624010954</v>
      </c>
      <c r="X425" s="17">
        <v>0.159407207572211</v>
      </c>
      <c r="Y425" s="17">
        <v>0.13810518350959</v>
      </c>
      <c r="Z425" s="17">
        <v>0.12919674338735601</v>
      </c>
      <c r="AA425" s="17">
        <v>0.163029932286819</v>
      </c>
      <c r="AB425" s="17">
        <v>0.11907002117177699</v>
      </c>
      <c r="AC425" s="17">
        <v>0.126215126384041</v>
      </c>
      <c r="AD425" s="17">
        <v>0.21573590189788799</v>
      </c>
      <c r="AE425" s="17"/>
      <c r="AF425" s="17">
        <v>0.15936315775340901</v>
      </c>
      <c r="AG425" s="17">
        <v>0.119460583242315</v>
      </c>
      <c r="AH425" s="17">
        <v>0.22179879780755099</v>
      </c>
      <c r="AI425" s="17"/>
      <c r="AJ425" s="17">
        <v>0.116844563876534</v>
      </c>
      <c r="AK425" s="17">
        <v>0.106373160964654</v>
      </c>
      <c r="AL425" s="17">
        <v>0.16417351525103399</v>
      </c>
      <c r="AM425" s="17">
        <v>0.20046162377190499</v>
      </c>
      <c r="AN425" s="17">
        <v>0.25270785223073899</v>
      </c>
      <c r="AO425" s="17"/>
      <c r="AP425" s="17">
        <v>9.2947177842760895E-2</v>
      </c>
      <c r="AQ425" s="17">
        <v>0.100079742254517</v>
      </c>
      <c r="AR425" s="17">
        <v>0.116464104415978</v>
      </c>
    </row>
    <row r="426" spans="2:44" x14ac:dyDescent="0.5">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c r="AM426" s="17"/>
      <c r="AN426" s="17"/>
      <c r="AO426" s="17"/>
      <c r="AP426" s="17"/>
      <c r="AQ426" s="17"/>
      <c r="AR426" s="17"/>
    </row>
    <row r="427" spans="2:44" x14ac:dyDescent="0.5">
      <c r="B427" s="6" t="s">
        <v>98</v>
      </c>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c r="AN427" s="17"/>
      <c r="AO427" s="17"/>
      <c r="AP427" s="17"/>
      <c r="AQ427" s="17"/>
      <c r="AR427" s="17"/>
    </row>
    <row r="428" spans="2:44" x14ac:dyDescent="0.5">
      <c r="B428" s="24" t="s">
        <v>194</v>
      </c>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c r="AM428" s="17"/>
      <c r="AN428" s="17"/>
      <c r="AO428" s="17"/>
      <c r="AP428" s="17"/>
      <c r="AQ428" s="17"/>
      <c r="AR428" s="17"/>
    </row>
    <row r="429" spans="2:44" x14ac:dyDescent="0.5">
      <c r="B429" t="s">
        <v>243</v>
      </c>
      <c r="C429" s="17">
        <v>0.25300121996766201</v>
      </c>
      <c r="D429" s="17">
        <v>0.229670393891545</v>
      </c>
      <c r="E429" s="17">
        <v>0.27703514573526</v>
      </c>
      <c r="F429" s="17"/>
      <c r="G429" s="17">
        <v>0.276742487883685</v>
      </c>
      <c r="H429" s="17">
        <v>0.26270935291173197</v>
      </c>
      <c r="I429" s="17">
        <v>0.292447354522401</v>
      </c>
      <c r="J429" s="17">
        <v>0.25380849010869999</v>
      </c>
      <c r="K429" s="17">
        <v>0.25675932747046198</v>
      </c>
      <c r="L429" s="17">
        <v>0.192930478541051</v>
      </c>
      <c r="M429" s="17"/>
      <c r="N429" s="17">
        <v>0.20280232817051999</v>
      </c>
      <c r="O429" s="17">
        <v>0.2223837846584</v>
      </c>
      <c r="P429" s="17">
        <v>0.28858394152607503</v>
      </c>
      <c r="Q429" s="17">
        <v>0.30987058726740402</v>
      </c>
      <c r="R429" s="17"/>
      <c r="S429" s="17">
        <v>0.26557640246299002</v>
      </c>
      <c r="T429" s="17">
        <v>0.191771444172431</v>
      </c>
      <c r="U429" s="17">
        <v>0.239265404987719</v>
      </c>
      <c r="V429" s="17">
        <v>0.35662092714149501</v>
      </c>
      <c r="W429" s="17">
        <v>0.30355750448546098</v>
      </c>
      <c r="X429" s="17">
        <v>0.28561156495616702</v>
      </c>
      <c r="Y429" s="17">
        <v>0.19625631707572999</v>
      </c>
      <c r="Z429" s="17">
        <v>0.27538780470178997</v>
      </c>
      <c r="AA429" s="17">
        <v>0.259570923526935</v>
      </c>
      <c r="AB429" s="17">
        <v>0.190061301597098</v>
      </c>
      <c r="AC429" s="17">
        <v>0.24182384311844801</v>
      </c>
      <c r="AD429" s="17">
        <v>0.28105287713771698</v>
      </c>
      <c r="AE429" s="17"/>
      <c r="AF429" s="17">
        <v>0.27272997121643999</v>
      </c>
      <c r="AG429" s="17">
        <v>0.240909904936563</v>
      </c>
      <c r="AH429" s="17">
        <v>0.22277054466392601</v>
      </c>
      <c r="AI429" s="17"/>
      <c r="AJ429" s="17">
        <v>0.24081201711057701</v>
      </c>
      <c r="AK429" s="17">
        <v>0.306607103096256</v>
      </c>
      <c r="AL429" s="17">
        <v>0.22963035280515301</v>
      </c>
      <c r="AM429" s="17">
        <v>0.196982877317151</v>
      </c>
      <c r="AN429" s="17">
        <v>0.20045394712946199</v>
      </c>
      <c r="AO429" s="17"/>
      <c r="AP429" s="17">
        <v>0.23767943491149199</v>
      </c>
      <c r="AQ429" s="17">
        <v>0.26792979400310701</v>
      </c>
      <c r="AR429" s="17">
        <v>0.24455129379295901</v>
      </c>
    </row>
    <row r="430" spans="2:44" x14ac:dyDescent="0.5">
      <c r="B430" t="s">
        <v>241</v>
      </c>
      <c r="C430" s="17">
        <v>0.623200765165001</v>
      </c>
      <c r="D430" s="17">
        <v>0.67174843896284697</v>
      </c>
      <c r="E430" s="17">
        <v>0.57589667484723595</v>
      </c>
      <c r="F430" s="17"/>
      <c r="G430" s="17">
        <v>0.61802346145765197</v>
      </c>
      <c r="H430" s="17">
        <v>0.63977605171623697</v>
      </c>
      <c r="I430" s="17">
        <v>0.53901374353617704</v>
      </c>
      <c r="J430" s="17">
        <v>0.64344111911172097</v>
      </c>
      <c r="K430" s="17">
        <v>0.58756643990270996</v>
      </c>
      <c r="L430" s="17">
        <v>0.69015868538901104</v>
      </c>
      <c r="M430" s="17"/>
      <c r="N430" s="17">
        <v>0.71376982111600296</v>
      </c>
      <c r="O430" s="17">
        <v>0.66373514800062805</v>
      </c>
      <c r="P430" s="17">
        <v>0.578025735533226</v>
      </c>
      <c r="Q430" s="17">
        <v>0.52420877848430203</v>
      </c>
      <c r="R430" s="17"/>
      <c r="S430" s="17">
        <v>0.64699246705587199</v>
      </c>
      <c r="T430" s="17">
        <v>0.63104365701731902</v>
      </c>
      <c r="U430" s="17">
        <v>0.64641749751417998</v>
      </c>
      <c r="V430" s="17">
        <v>0.54809397230074397</v>
      </c>
      <c r="W430" s="17">
        <v>0.59676694865589297</v>
      </c>
      <c r="X430" s="17">
        <v>0.56775284130053605</v>
      </c>
      <c r="Y430" s="17">
        <v>0.74842965437657505</v>
      </c>
      <c r="Z430" s="17">
        <v>0.58957525635396901</v>
      </c>
      <c r="AA430" s="17">
        <v>0.60481107712029203</v>
      </c>
      <c r="AB430" s="17">
        <v>0.657093555377535</v>
      </c>
      <c r="AC430" s="17">
        <v>0.72212209450905096</v>
      </c>
      <c r="AD430" s="17">
        <v>0.43350563536268899</v>
      </c>
      <c r="AE430" s="17"/>
      <c r="AF430" s="17">
        <v>0.60139537994752601</v>
      </c>
      <c r="AG430" s="17">
        <v>0.66365368140734704</v>
      </c>
      <c r="AH430" s="17">
        <v>0.573769941165724</v>
      </c>
      <c r="AI430" s="17"/>
      <c r="AJ430" s="17">
        <v>0.67368631210031704</v>
      </c>
      <c r="AK430" s="17">
        <v>0.62112296380619103</v>
      </c>
      <c r="AL430" s="17">
        <v>0.55825941218908104</v>
      </c>
      <c r="AM430" s="17">
        <v>0.60275819919296403</v>
      </c>
      <c r="AN430" s="17">
        <v>0.56397131068157302</v>
      </c>
      <c r="AO430" s="17"/>
      <c r="AP430" s="17">
        <v>0.68690153566782697</v>
      </c>
      <c r="AQ430" s="17">
        <v>0.64212960073551895</v>
      </c>
      <c r="AR430" s="17">
        <v>0.61447971450455796</v>
      </c>
    </row>
    <row r="431" spans="2:44" x14ac:dyDescent="0.5">
      <c r="B431" t="s">
        <v>87</v>
      </c>
      <c r="C431" s="17">
        <v>0.12379801486733701</v>
      </c>
      <c r="D431" s="17">
        <v>9.8581167145607496E-2</v>
      </c>
      <c r="E431" s="17">
        <v>0.147068179417505</v>
      </c>
      <c r="F431" s="17"/>
      <c r="G431" s="17">
        <v>0.10523405065866299</v>
      </c>
      <c r="H431" s="17">
        <v>9.7514595372030499E-2</v>
      </c>
      <c r="I431" s="17">
        <v>0.16853890194142199</v>
      </c>
      <c r="J431" s="17">
        <v>0.102750390779579</v>
      </c>
      <c r="K431" s="17">
        <v>0.155674232626828</v>
      </c>
      <c r="L431" s="17">
        <v>0.116910836069939</v>
      </c>
      <c r="M431" s="17"/>
      <c r="N431" s="17">
        <v>8.3427850713476706E-2</v>
      </c>
      <c r="O431" s="17">
        <v>0.113881067340972</v>
      </c>
      <c r="P431" s="17">
        <v>0.133390322940699</v>
      </c>
      <c r="Q431" s="17">
        <v>0.16592063424829401</v>
      </c>
      <c r="R431" s="17"/>
      <c r="S431" s="17">
        <v>8.7431130481138403E-2</v>
      </c>
      <c r="T431" s="17">
        <v>0.17718489881024899</v>
      </c>
      <c r="U431" s="17">
        <v>0.1143170974981</v>
      </c>
      <c r="V431" s="17">
        <v>9.5285100557761002E-2</v>
      </c>
      <c r="W431" s="17">
        <v>9.9675546858646505E-2</v>
      </c>
      <c r="X431" s="17">
        <v>0.14663559374329699</v>
      </c>
      <c r="Y431" s="17">
        <v>5.5314028547695002E-2</v>
      </c>
      <c r="Z431" s="17">
        <v>0.13503693894424099</v>
      </c>
      <c r="AA431" s="17">
        <v>0.13561799935277299</v>
      </c>
      <c r="AB431" s="17">
        <v>0.152845143025367</v>
      </c>
      <c r="AC431" s="17">
        <v>3.6054062372500702E-2</v>
      </c>
      <c r="AD431" s="17">
        <v>0.28544148749959403</v>
      </c>
      <c r="AE431" s="17"/>
      <c r="AF431" s="17">
        <v>0.125874648836035</v>
      </c>
      <c r="AG431" s="17">
        <v>9.5436413656090402E-2</v>
      </c>
      <c r="AH431" s="17">
        <v>0.20345951417034999</v>
      </c>
      <c r="AI431" s="17"/>
      <c r="AJ431" s="17">
        <v>8.5501670789105394E-2</v>
      </c>
      <c r="AK431" s="17">
        <v>7.2269933097552697E-2</v>
      </c>
      <c r="AL431" s="17">
        <v>0.21211023500576601</v>
      </c>
      <c r="AM431" s="17">
        <v>0.200258923489885</v>
      </c>
      <c r="AN431" s="17">
        <v>0.23557474218896499</v>
      </c>
      <c r="AO431" s="17"/>
      <c r="AP431" s="17">
        <v>7.5419029420681002E-2</v>
      </c>
      <c r="AQ431" s="17">
        <v>8.9940605261374096E-2</v>
      </c>
      <c r="AR431" s="17">
        <v>0.140968991702483</v>
      </c>
    </row>
    <row r="432" spans="2:44" x14ac:dyDescent="0.5">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c r="AR432" s="17"/>
    </row>
    <row r="433" spans="2:44" x14ac:dyDescent="0.5">
      <c r="B433" s="6" t="s">
        <v>98</v>
      </c>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c r="AN433" s="17"/>
      <c r="AO433" s="17"/>
      <c r="AP433" s="17"/>
      <c r="AQ433" s="17"/>
      <c r="AR433" s="17"/>
    </row>
    <row r="434" spans="2:44" x14ac:dyDescent="0.5">
      <c r="B434" s="24" t="s">
        <v>194</v>
      </c>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c r="AN434" s="17"/>
      <c r="AO434" s="17"/>
      <c r="AP434" s="17"/>
      <c r="AQ434" s="17"/>
      <c r="AR434" s="17"/>
    </row>
    <row r="435" spans="2:44" x14ac:dyDescent="0.5">
      <c r="B435" t="s">
        <v>244</v>
      </c>
      <c r="C435" s="17">
        <v>0.228794325396075</v>
      </c>
      <c r="D435" s="17">
        <v>0.24586666436865401</v>
      </c>
      <c r="E435" s="17">
        <v>0.21069601553689701</v>
      </c>
      <c r="F435" s="17"/>
      <c r="G435" s="17">
        <v>0.27379848371443699</v>
      </c>
      <c r="H435" s="17">
        <v>0.238361529272544</v>
      </c>
      <c r="I435" s="17">
        <v>0.22232380918567499</v>
      </c>
      <c r="J435" s="17">
        <v>0.237863898234454</v>
      </c>
      <c r="K435" s="17">
        <v>0.22267870946894899</v>
      </c>
      <c r="L435" s="17">
        <v>0.189095502314896</v>
      </c>
      <c r="M435" s="17"/>
      <c r="N435" s="17">
        <v>0.23783121046238501</v>
      </c>
      <c r="O435" s="17">
        <v>0.20786798809865101</v>
      </c>
      <c r="P435" s="17">
        <v>0.26733269588858999</v>
      </c>
      <c r="Q435" s="17">
        <v>0.20629365682704301</v>
      </c>
      <c r="R435" s="17"/>
      <c r="S435" s="17">
        <v>0.21331724305856201</v>
      </c>
      <c r="T435" s="17">
        <v>0.160301794265653</v>
      </c>
      <c r="U435" s="17">
        <v>0.224812465742947</v>
      </c>
      <c r="V435" s="17">
        <v>0.176011208962009</v>
      </c>
      <c r="W435" s="17">
        <v>0.22136208872773</v>
      </c>
      <c r="X435" s="17">
        <v>0.25850688997287802</v>
      </c>
      <c r="Y435" s="17">
        <v>0.31859754837873899</v>
      </c>
      <c r="Z435" s="17">
        <v>0.199730355468865</v>
      </c>
      <c r="AA435" s="17">
        <v>0.27027515442433298</v>
      </c>
      <c r="AB435" s="17">
        <v>0.24984343838134199</v>
      </c>
      <c r="AC435" s="17">
        <v>0.26969042097030599</v>
      </c>
      <c r="AD435" s="17">
        <v>0.210928679544193</v>
      </c>
      <c r="AE435" s="17"/>
      <c r="AF435" s="17">
        <v>0.22646827170967901</v>
      </c>
      <c r="AG435" s="17">
        <v>0.23354769760764099</v>
      </c>
      <c r="AH435" s="17">
        <v>0.21556233472317199</v>
      </c>
      <c r="AI435" s="17"/>
      <c r="AJ435" s="17">
        <v>0.23030419680089101</v>
      </c>
      <c r="AK435" s="17">
        <v>0.25350005730846997</v>
      </c>
      <c r="AL435" s="17">
        <v>0.230238365655172</v>
      </c>
      <c r="AM435" s="17">
        <v>0.23515988096316701</v>
      </c>
      <c r="AN435" s="17">
        <v>0.16626744819056299</v>
      </c>
      <c r="AO435" s="17"/>
      <c r="AP435" s="17">
        <v>0.228256739476426</v>
      </c>
      <c r="AQ435" s="17">
        <v>0.21244927677221001</v>
      </c>
      <c r="AR435" s="17">
        <v>0.26960095623881303</v>
      </c>
    </row>
    <row r="436" spans="2:44" x14ac:dyDescent="0.5">
      <c r="B436" t="s">
        <v>241</v>
      </c>
      <c r="C436" s="17">
        <v>0.637211933374078</v>
      </c>
      <c r="D436" s="17">
        <v>0.65573724496284702</v>
      </c>
      <c r="E436" s="17">
        <v>0.62125804366077197</v>
      </c>
      <c r="F436" s="17"/>
      <c r="G436" s="17">
        <v>0.65161584925121996</v>
      </c>
      <c r="H436" s="17">
        <v>0.64426819023286097</v>
      </c>
      <c r="I436" s="17">
        <v>0.60116735372999897</v>
      </c>
      <c r="J436" s="17">
        <v>0.55726227113925697</v>
      </c>
      <c r="K436" s="17">
        <v>0.67515280537779698</v>
      </c>
      <c r="L436" s="17">
        <v>0.69768505230285704</v>
      </c>
      <c r="M436" s="17"/>
      <c r="N436" s="17">
        <v>0.64736210490119594</v>
      </c>
      <c r="O436" s="17">
        <v>0.68783876545101996</v>
      </c>
      <c r="P436" s="17">
        <v>0.58672462052221697</v>
      </c>
      <c r="Q436" s="17">
        <v>0.61839885232894098</v>
      </c>
      <c r="R436" s="17"/>
      <c r="S436" s="17">
        <v>0.67107472694241199</v>
      </c>
      <c r="T436" s="17">
        <v>0.72920424550783203</v>
      </c>
      <c r="U436" s="17">
        <v>0.54296131586235497</v>
      </c>
      <c r="V436" s="17">
        <v>0.70462226201551503</v>
      </c>
      <c r="W436" s="17">
        <v>0.66697587816440296</v>
      </c>
      <c r="X436" s="17">
        <v>0.58212176462265297</v>
      </c>
      <c r="Y436" s="17">
        <v>0.54171060580379005</v>
      </c>
      <c r="Z436" s="17">
        <v>0.70263069967179703</v>
      </c>
      <c r="AA436" s="17">
        <v>0.62981549648825697</v>
      </c>
      <c r="AB436" s="17">
        <v>0.56617878915475595</v>
      </c>
      <c r="AC436" s="17">
        <v>0.64153874298189895</v>
      </c>
      <c r="AD436" s="17">
        <v>0.65122747751066301</v>
      </c>
      <c r="AE436" s="17"/>
      <c r="AF436" s="17">
        <v>0.658127121596075</v>
      </c>
      <c r="AG436" s="17">
        <v>0.63400036319743402</v>
      </c>
      <c r="AH436" s="17">
        <v>0.58719760441296298</v>
      </c>
      <c r="AI436" s="17"/>
      <c r="AJ436" s="17">
        <v>0.685028934093174</v>
      </c>
      <c r="AK436" s="17">
        <v>0.63375902896580505</v>
      </c>
      <c r="AL436" s="17">
        <v>0.61993422863321601</v>
      </c>
      <c r="AM436" s="17">
        <v>0.66350633853075003</v>
      </c>
      <c r="AN436" s="17">
        <v>0.58279597235430403</v>
      </c>
      <c r="AO436" s="17"/>
      <c r="AP436" s="17">
        <v>0.71682601880107499</v>
      </c>
      <c r="AQ436" s="17">
        <v>0.68275159122964302</v>
      </c>
      <c r="AR436" s="17">
        <v>0.62014498887420999</v>
      </c>
    </row>
    <row r="437" spans="2:44" x14ac:dyDescent="0.5">
      <c r="B437" t="s">
        <v>87</v>
      </c>
      <c r="C437" s="17">
        <v>0.133993741229846</v>
      </c>
      <c r="D437" s="17">
        <v>9.8396090668499497E-2</v>
      </c>
      <c r="E437" s="17">
        <v>0.16804594080233201</v>
      </c>
      <c r="F437" s="17"/>
      <c r="G437" s="17">
        <v>7.4585667034342301E-2</v>
      </c>
      <c r="H437" s="17">
        <v>0.117370280494595</v>
      </c>
      <c r="I437" s="17">
        <v>0.17650883708432599</v>
      </c>
      <c r="J437" s="17">
        <v>0.204873830626288</v>
      </c>
      <c r="K437" s="17">
        <v>0.102168485153255</v>
      </c>
      <c r="L437" s="17">
        <v>0.113219445382247</v>
      </c>
      <c r="M437" s="17"/>
      <c r="N437" s="17">
        <v>0.11480668463641901</v>
      </c>
      <c r="O437" s="17">
        <v>0.104293246450329</v>
      </c>
      <c r="P437" s="17">
        <v>0.14594268358919399</v>
      </c>
      <c r="Q437" s="17">
        <v>0.17530749084401601</v>
      </c>
      <c r="R437" s="17"/>
      <c r="S437" s="17">
        <v>0.115608029999026</v>
      </c>
      <c r="T437" s="17">
        <v>0.110493960226514</v>
      </c>
      <c r="U437" s="17">
        <v>0.23222621839469801</v>
      </c>
      <c r="V437" s="17">
        <v>0.11936652902247701</v>
      </c>
      <c r="W437" s="17">
        <v>0.111662033107866</v>
      </c>
      <c r="X437" s="17">
        <v>0.15937134540446901</v>
      </c>
      <c r="Y437" s="17">
        <v>0.13969184581747099</v>
      </c>
      <c r="Z437" s="17">
        <v>9.7638944859338495E-2</v>
      </c>
      <c r="AA437" s="17">
        <v>9.9909349087409602E-2</v>
      </c>
      <c r="AB437" s="17">
        <v>0.18397777246390201</v>
      </c>
      <c r="AC437" s="17">
        <v>8.8770836047795607E-2</v>
      </c>
      <c r="AD437" s="17">
        <v>0.13784384294514401</v>
      </c>
      <c r="AE437" s="17"/>
      <c r="AF437" s="17">
        <v>0.115404606694246</v>
      </c>
      <c r="AG437" s="17">
        <v>0.13245193919492501</v>
      </c>
      <c r="AH437" s="17">
        <v>0.197240060863865</v>
      </c>
      <c r="AI437" s="17"/>
      <c r="AJ437" s="17">
        <v>8.4666869105935003E-2</v>
      </c>
      <c r="AK437" s="17">
        <v>0.11274091372572501</v>
      </c>
      <c r="AL437" s="17">
        <v>0.14982740571161299</v>
      </c>
      <c r="AM437" s="17">
        <v>0.10133378050608401</v>
      </c>
      <c r="AN437" s="17">
        <v>0.25093657945513398</v>
      </c>
      <c r="AO437" s="17"/>
      <c r="AP437" s="17">
        <v>5.4917241722498303E-2</v>
      </c>
      <c r="AQ437" s="17">
        <v>0.104799131998148</v>
      </c>
      <c r="AR437" s="17">
        <v>0.110254054886977</v>
      </c>
    </row>
    <row r="438" spans="2:44" x14ac:dyDescent="0.5">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c r="AL438" s="17"/>
      <c r="AM438" s="17"/>
      <c r="AN438" s="17"/>
      <c r="AO438" s="17"/>
      <c r="AP438" s="17"/>
      <c r="AQ438" s="17"/>
      <c r="AR438" s="17"/>
    </row>
    <row r="439" spans="2:44" x14ac:dyDescent="0.5">
      <c r="B439" s="6" t="s">
        <v>98</v>
      </c>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c r="AL439" s="17"/>
      <c r="AM439" s="17"/>
      <c r="AN439" s="17"/>
      <c r="AO439" s="17"/>
      <c r="AP439" s="17"/>
      <c r="AQ439" s="17"/>
      <c r="AR439" s="17"/>
    </row>
    <row r="440" spans="2:44" x14ac:dyDescent="0.5">
      <c r="B440" s="24" t="s">
        <v>194</v>
      </c>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7"/>
      <c r="AL440" s="17"/>
      <c r="AM440" s="17"/>
      <c r="AN440" s="17"/>
      <c r="AO440" s="17"/>
      <c r="AP440" s="17"/>
      <c r="AQ440" s="17"/>
      <c r="AR440" s="17"/>
    </row>
    <row r="441" spans="2:44" x14ac:dyDescent="0.5">
      <c r="B441" t="s">
        <v>245</v>
      </c>
      <c r="C441" s="17">
        <v>0.26849715543098601</v>
      </c>
      <c r="D441" s="17">
        <v>0.28943365298934198</v>
      </c>
      <c r="E441" s="17">
        <v>0.24966311391554599</v>
      </c>
      <c r="F441" s="17"/>
      <c r="G441" s="17">
        <v>0.335165383512319</v>
      </c>
      <c r="H441" s="17">
        <v>0.255942089964525</v>
      </c>
      <c r="I441" s="17">
        <v>0.27726693686415299</v>
      </c>
      <c r="J441" s="17">
        <v>0.27759466747619399</v>
      </c>
      <c r="K441" s="17">
        <v>0.231189611136878</v>
      </c>
      <c r="L441" s="17">
        <v>0.24690213757194099</v>
      </c>
      <c r="M441" s="17"/>
      <c r="N441" s="17">
        <v>0.252162401814159</v>
      </c>
      <c r="O441" s="17">
        <v>0.234984802762257</v>
      </c>
      <c r="P441" s="17">
        <v>0.28413327188814003</v>
      </c>
      <c r="Q441" s="17">
        <v>0.31323488670927302</v>
      </c>
      <c r="R441" s="17"/>
      <c r="S441" s="17">
        <v>0.27373132141503098</v>
      </c>
      <c r="T441" s="17">
        <v>0.34373032723380598</v>
      </c>
      <c r="U441" s="17">
        <v>0.15348279996745001</v>
      </c>
      <c r="V441" s="17">
        <v>0.206177788170954</v>
      </c>
      <c r="W441" s="17">
        <v>0.28348407667233999</v>
      </c>
      <c r="X441" s="17">
        <v>0.335957952293991</v>
      </c>
      <c r="Y441" s="17">
        <v>0.24230234774569501</v>
      </c>
      <c r="Z441" s="17">
        <v>0.33572381853024602</v>
      </c>
      <c r="AA441" s="17">
        <v>0.30140725462417201</v>
      </c>
      <c r="AB441" s="17">
        <v>0.251863498557721</v>
      </c>
      <c r="AC441" s="17">
        <v>0.23481595440414399</v>
      </c>
      <c r="AD441" s="17">
        <v>0.20102480278390999</v>
      </c>
      <c r="AE441" s="17"/>
      <c r="AF441" s="17">
        <v>0.28011376366837698</v>
      </c>
      <c r="AG441" s="17">
        <v>0.26085750673651398</v>
      </c>
      <c r="AH441" s="17">
        <v>0.234192557877971</v>
      </c>
      <c r="AI441" s="17"/>
      <c r="AJ441" s="17">
        <v>0.28215725267529801</v>
      </c>
      <c r="AK441" s="17">
        <v>0.28547943435426798</v>
      </c>
      <c r="AL441" s="17">
        <v>0.115246623517719</v>
      </c>
      <c r="AM441" s="17">
        <v>0.64878556475378302</v>
      </c>
      <c r="AN441" s="17">
        <v>0.25158781548783898</v>
      </c>
      <c r="AO441" s="17"/>
      <c r="AP441" s="17">
        <v>0.296095181221389</v>
      </c>
      <c r="AQ441" s="17">
        <v>0.280518042843795</v>
      </c>
      <c r="AR441" s="17">
        <v>0.10846731020855099</v>
      </c>
    </row>
    <row r="442" spans="2:44" x14ac:dyDescent="0.5">
      <c r="B442" t="s">
        <v>241</v>
      </c>
      <c r="C442" s="17">
        <v>0.61403515601422498</v>
      </c>
      <c r="D442" s="17">
        <v>0.61893435791663898</v>
      </c>
      <c r="E442" s="17">
        <v>0.60780907826444797</v>
      </c>
      <c r="F442" s="17"/>
      <c r="G442" s="17">
        <v>0.61847429416997401</v>
      </c>
      <c r="H442" s="17">
        <v>0.637148864863197</v>
      </c>
      <c r="I442" s="17">
        <v>0.58146854765719003</v>
      </c>
      <c r="J442" s="17">
        <v>0.60265083661989305</v>
      </c>
      <c r="K442" s="17">
        <v>0.60136470651178198</v>
      </c>
      <c r="L442" s="17">
        <v>0.63589289204959998</v>
      </c>
      <c r="M442" s="17"/>
      <c r="N442" s="17">
        <v>0.67684814385004399</v>
      </c>
      <c r="O442" s="17">
        <v>0.65168805878306502</v>
      </c>
      <c r="P442" s="17">
        <v>0.60534975764809595</v>
      </c>
      <c r="Q442" s="17">
        <v>0.50500675037612797</v>
      </c>
      <c r="R442" s="17"/>
      <c r="S442" s="17">
        <v>0.640215132947351</v>
      </c>
      <c r="T442" s="17">
        <v>0.57030765691819196</v>
      </c>
      <c r="U442" s="17">
        <v>0.65703276395250199</v>
      </c>
      <c r="V442" s="17">
        <v>0.657389172473133</v>
      </c>
      <c r="W442" s="17">
        <v>0.61863734025247696</v>
      </c>
      <c r="X442" s="17">
        <v>0.52021279232968898</v>
      </c>
      <c r="Y442" s="17">
        <v>0.60502040342734398</v>
      </c>
      <c r="Z442" s="17">
        <v>0.61048651496148199</v>
      </c>
      <c r="AA442" s="17">
        <v>0.56813057929905697</v>
      </c>
      <c r="AB442" s="17">
        <v>0.67607294593821898</v>
      </c>
      <c r="AC442" s="17">
        <v>0.63602310338094104</v>
      </c>
      <c r="AD442" s="17">
        <v>0.64196583130299301</v>
      </c>
      <c r="AE442" s="17"/>
      <c r="AF442" s="17">
        <v>0.596190655996232</v>
      </c>
      <c r="AG442" s="17">
        <v>0.64716382050518295</v>
      </c>
      <c r="AH442" s="17">
        <v>0.59955182961977405</v>
      </c>
      <c r="AI442" s="17"/>
      <c r="AJ442" s="17">
        <v>0.60203381280176205</v>
      </c>
      <c r="AK442" s="17">
        <v>0.620564201283199</v>
      </c>
      <c r="AL442" s="17">
        <v>0.78285214030706396</v>
      </c>
      <c r="AM442" s="17">
        <v>0.28370518314798998</v>
      </c>
      <c r="AN442" s="17">
        <v>0.559532886024944</v>
      </c>
      <c r="AO442" s="17"/>
      <c r="AP442" s="17">
        <v>0.58485961067175296</v>
      </c>
      <c r="AQ442" s="17">
        <v>0.64769232419465905</v>
      </c>
      <c r="AR442" s="17">
        <v>0.82729739968506699</v>
      </c>
    </row>
    <row r="443" spans="2:44" x14ac:dyDescent="0.5">
      <c r="B443" t="s">
        <v>87</v>
      </c>
      <c r="C443" s="17">
        <v>0.11746768855478899</v>
      </c>
      <c r="D443" s="17">
        <v>9.1631989094019803E-2</v>
      </c>
      <c r="E443" s="17">
        <v>0.14252780782000599</v>
      </c>
      <c r="F443" s="17"/>
      <c r="G443" s="17">
        <v>4.6360322317707099E-2</v>
      </c>
      <c r="H443" s="17">
        <v>0.10690904517227801</v>
      </c>
      <c r="I443" s="17">
        <v>0.14126451547865601</v>
      </c>
      <c r="J443" s="17">
        <v>0.119754495903913</v>
      </c>
      <c r="K443" s="17">
        <v>0.16744568235134</v>
      </c>
      <c r="L443" s="17">
        <v>0.11720497037846</v>
      </c>
      <c r="M443" s="17"/>
      <c r="N443" s="17">
        <v>7.0989454335797494E-2</v>
      </c>
      <c r="O443" s="17">
        <v>0.113327138454678</v>
      </c>
      <c r="P443" s="17">
        <v>0.11051697046376401</v>
      </c>
      <c r="Q443" s="17">
        <v>0.18175836291459899</v>
      </c>
      <c r="R443" s="17"/>
      <c r="S443" s="17">
        <v>8.6053545637617704E-2</v>
      </c>
      <c r="T443" s="17">
        <v>8.5962015848001699E-2</v>
      </c>
      <c r="U443" s="17">
        <v>0.189484436080047</v>
      </c>
      <c r="V443" s="17">
        <v>0.136433039355913</v>
      </c>
      <c r="W443" s="17">
        <v>9.7878583075183004E-2</v>
      </c>
      <c r="X443" s="17">
        <v>0.14382925537631999</v>
      </c>
      <c r="Y443" s="17">
        <v>0.15267724882696099</v>
      </c>
      <c r="Z443" s="17">
        <v>5.37896665082725E-2</v>
      </c>
      <c r="AA443" s="17">
        <v>0.130462166076771</v>
      </c>
      <c r="AB443" s="17">
        <v>7.2063555504060295E-2</v>
      </c>
      <c r="AC443" s="17">
        <v>0.129160942214915</v>
      </c>
      <c r="AD443" s="17">
        <v>0.157009365913097</v>
      </c>
      <c r="AE443" s="17"/>
      <c r="AF443" s="17">
        <v>0.12369558033539101</v>
      </c>
      <c r="AG443" s="17">
        <v>9.1978672758302904E-2</v>
      </c>
      <c r="AH443" s="17">
        <v>0.16625561250225501</v>
      </c>
      <c r="AI443" s="17"/>
      <c r="AJ443" s="17">
        <v>0.11580893452294</v>
      </c>
      <c r="AK443" s="17">
        <v>9.3956364362532893E-2</v>
      </c>
      <c r="AL443" s="17">
        <v>0.101901236175217</v>
      </c>
      <c r="AM443" s="17">
        <v>6.7509252098227002E-2</v>
      </c>
      <c r="AN443" s="17">
        <v>0.18887929848721699</v>
      </c>
      <c r="AO443" s="17"/>
      <c r="AP443" s="17">
        <v>0.11904520810685799</v>
      </c>
      <c r="AQ443" s="17">
        <v>7.1789632961545405E-2</v>
      </c>
      <c r="AR443" s="17">
        <v>6.4235290106381293E-2</v>
      </c>
    </row>
    <row r="444" spans="2:44" x14ac:dyDescent="0.5">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7"/>
      <c r="AL444" s="17"/>
      <c r="AM444" s="17"/>
      <c r="AN444" s="17"/>
      <c r="AO444" s="17"/>
      <c r="AP444" s="17"/>
      <c r="AQ444" s="17"/>
      <c r="AR444" s="17"/>
    </row>
    <row r="445" spans="2:44" x14ac:dyDescent="0.5">
      <c r="B445" s="6" t="s">
        <v>98</v>
      </c>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c r="AR445" s="17"/>
    </row>
    <row r="446" spans="2:44" x14ac:dyDescent="0.5">
      <c r="B446" s="24" t="s">
        <v>194</v>
      </c>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c r="AR446" s="17"/>
    </row>
    <row r="447" spans="2:44" x14ac:dyDescent="0.5">
      <c r="B447" t="s">
        <v>246</v>
      </c>
      <c r="C447" s="17">
        <v>0.29893352172120902</v>
      </c>
      <c r="D447" s="17">
        <v>0.265358079710588</v>
      </c>
      <c r="E447" s="17">
        <v>0.33244954990304898</v>
      </c>
      <c r="F447" s="17"/>
      <c r="G447" s="17">
        <v>0.42985687540690098</v>
      </c>
      <c r="H447" s="17">
        <v>0.43250127441559499</v>
      </c>
      <c r="I447" s="17">
        <v>0.28544123224401302</v>
      </c>
      <c r="J447" s="17">
        <v>0.31034301695470401</v>
      </c>
      <c r="K447" s="17">
        <v>0.24900816080424501</v>
      </c>
      <c r="L447" s="17">
        <v>0.14768308375584599</v>
      </c>
      <c r="M447" s="17"/>
      <c r="N447" s="17">
        <v>0.240763668174136</v>
      </c>
      <c r="O447" s="17">
        <v>0.27167297079580199</v>
      </c>
      <c r="P447" s="17">
        <v>0.33955738250619699</v>
      </c>
      <c r="Q447" s="17">
        <v>0.36323896629508001</v>
      </c>
      <c r="R447" s="17"/>
      <c r="S447" s="17">
        <v>0.312100485096444</v>
      </c>
      <c r="T447" s="17">
        <v>0.26470388138158202</v>
      </c>
      <c r="U447" s="17">
        <v>0.35705781324171398</v>
      </c>
      <c r="V447" s="17">
        <v>0.31203868143876801</v>
      </c>
      <c r="W447" s="17">
        <v>0.28276438234052398</v>
      </c>
      <c r="X447" s="17">
        <v>0.28776227409248301</v>
      </c>
      <c r="Y447" s="17">
        <v>0.31204900931207202</v>
      </c>
      <c r="Z447" s="17">
        <v>0.19601734650897801</v>
      </c>
      <c r="AA447" s="17">
        <v>0.32303047051460199</v>
      </c>
      <c r="AB447" s="17">
        <v>0.25503051375928898</v>
      </c>
      <c r="AC447" s="17">
        <v>0.34619131842096901</v>
      </c>
      <c r="AD447" s="17">
        <v>0.31253924210394601</v>
      </c>
      <c r="AE447" s="17"/>
      <c r="AF447" s="17">
        <v>0.26543614991428699</v>
      </c>
      <c r="AG447" s="17">
        <v>0.27563823107436702</v>
      </c>
      <c r="AH447" s="17">
        <v>0.36079320121688602</v>
      </c>
      <c r="AI447" s="17"/>
      <c r="AJ447" s="17">
        <v>0.19542312592083699</v>
      </c>
      <c r="AK447" s="17">
        <v>0.409075226241502</v>
      </c>
      <c r="AL447" s="17">
        <v>0.14011341309828401</v>
      </c>
      <c r="AM447" s="17">
        <v>0.33551470706535003</v>
      </c>
      <c r="AN447" s="17">
        <v>0.38820564935365498</v>
      </c>
      <c r="AO447" s="17"/>
      <c r="AP447" s="17">
        <v>0.19591487703536101</v>
      </c>
      <c r="AQ447" s="17">
        <v>0.38144707966411501</v>
      </c>
      <c r="AR447" s="17">
        <v>0.15604107167473399</v>
      </c>
    </row>
    <row r="448" spans="2:44" x14ac:dyDescent="0.5">
      <c r="B448" t="s">
        <v>241</v>
      </c>
      <c r="C448" s="17">
        <v>0.59590290138231194</v>
      </c>
      <c r="D448" s="17">
        <v>0.644831647437491</v>
      </c>
      <c r="E448" s="17">
        <v>0.54903418031593798</v>
      </c>
      <c r="F448" s="17"/>
      <c r="G448" s="17">
        <v>0.50592349225899602</v>
      </c>
      <c r="H448" s="17">
        <v>0.49297521626103202</v>
      </c>
      <c r="I448" s="17">
        <v>0.62133691221260501</v>
      </c>
      <c r="J448" s="17">
        <v>0.57305584832407697</v>
      </c>
      <c r="K448" s="17">
        <v>0.60582387636309598</v>
      </c>
      <c r="L448" s="17">
        <v>0.72413845091956097</v>
      </c>
      <c r="M448" s="17"/>
      <c r="N448" s="17">
        <v>0.66173408715220705</v>
      </c>
      <c r="O448" s="17">
        <v>0.63033958207112994</v>
      </c>
      <c r="P448" s="17">
        <v>0.58382434763867097</v>
      </c>
      <c r="Q448" s="17">
        <v>0.490262846397855</v>
      </c>
      <c r="R448" s="17"/>
      <c r="S448" s="17">
        <v>0.59232993355574903</v>
      </c>
      <c r="T448" s="17">
        <v>0.61878752048951802</v>
      </c>
      <c r="U448" s="17">
        <v>0.54609017938516802</v>
      </c>
      <c r="V448" s="17">
        <v>0.56554134081802598</v>
      </c>
      <c r="W448" s="17">
        <v>0.70468490130141803</v>
      </c>
      <c r="X448" s="17">
        <v>0.64696923668006701</v>
      </c>
      <c r="Y448" s="17">
        <v>0.55689528037904601</v>
      </c>
      <c r="Z448" s="17">
        <v>0.57293019397893397</v>
      </c>
      <c r="AA448" s="17">
        <v>0.57984202246038197</v>
      </c>
      <c r="AB448" s="17">
        <v>0.59212757609488198</v>
      </c>
      <c r="AC448" s="17">
        <v>0.56871091734469403</v>
      </c>
      <c r="AD448" s="17">
        <v>0.55329415734686604</v>
      </c>
      <c r="AE448" s="17"/>
      <c r="AF448" s="17">
        <v>0.61221205932464995</v>
      </c>
      <c r="AG448" s="17">
        <v>0.64361700185357695</v>
      </c>
      <c r="AH448" s="17">
        <v>0.50752497770386795</v>
      </c>
      <c r="AI448" s="17"/>
      <c r="AJ448" s="17">
        <v>0.71856735643894698</v>
      </c>
      <c r="AK448" s="17">
        <v>0.51038951601993598</v>
      </c>
      <c r="AL448" s="17">
        <v>0.80131485071044395</v>
      </c>
      <c r="AM448" s="17">
        <v>0.56168355500298905</v>
      </c>
      <c r="AN448" s="17">
        <v>0.44016303123003597</v>
      </c>
      <c r="AO448" s="17"/>
      <c r="AP448" s="17">
        <v>0.72749767818984401</v>
      </c>
      <c r="AQ448" s="17">
        <v>0.55394294585061299</v>
      </c>
      <c r="AR448" s="17">
        <v>0.732249887363559</v>
      </c>
    </row>
    <row r="449" spans="2:44" x14ac:dyDescent="0.5">
      <c r="B449" t="s">
        <v>87</v>
      </c>
      <c r="C449" s="17">
        <v>0.105163576896479</v>
      </c>
      <c r="D449" s="17">
        <v>8.9810272851920503E-2</v>
      </c>
      <c r="E449" s="17">
        <v>0.118516269781013</v>
      </c>
      <c r="F449" s="17"/>
      <c r="G449" s="17">
        <v>6.4219632334103202E-2</v>
      </c>
      <c r="H449" s="17">
        <v>7.4523509323372802E-2</v>
      </c>
      <c r="I449" s="17">
        <v>9.3221855543381998E-2</v>
      </c>
      <c r="J449" s="17">
        <v>0.116601134721219</v>
      </c>
      <c r="K449" s="17">
        <v>0.14516796283265901</v>
      </c>
      <c r="L449" s="17">
        <v>0.12817846532459301</v>
      </c>
      <c r="M449" s="17"/>
      <c r="N449" s="17">
        <v>9.7502244673656896E-2</v>
      </c>
      <c r="O449" s="17">
        <v>9.7987447133068103E-2</v>
      </c>
      <c r="P449" s="17">
        <v>7.6618269855131801E-2</v>
      </c>
      <c r="Q449" s="17">
        <v>0.14649818730706499</v>
      </c>
      <c r="R449" s="17"/>
      <c r="S449" s="17">
        <v>9.5569581347807103E-2</v>
      </c>
      <c r="T449" s="17">
        <v>0.11650859812890001</v>
      </c>
      <c r="U449" s="17">
        <v>9.6852007373117499E-2</v>
      </c>
      <c r="V449" s="17">
        <v>0.122419977743206</v>
      </c>
      <c r="W449" s="17">
        <v>1.2550716358058199E-2</v>
      </c>
      <c r="X449" s="17">
        <v>6.5268489227449905E-2</v>
      </c>
      <c r="Y449" s="17">
        <v>0.131055710308882</v>
      </c>
      <c r="Z449" s="17">
        <v>0.231052459512089</v>
      </c>
      <c r="AA449" s="17">
        <v>9.7127507025016699E-2</v>
      </c>
      <c r="AB449" s="17">
        <v>0.15284191014582901</v>
      </c>
      <c r="AC449" s="17">
        <v>8.5097764234336598E-2</v>
      </c>
      <c r="AD449" s="17">
        <v>0.134166600549188</v>
      </c>
      <c r="AE449" s="17"/>
      <c r="AF449" s="17">
        <v>0.12235179076106301</v>
      </c>
      <c r="AG449" s="17">
        <v>8.0744767072056398E-2</v>
      </c>
      <c r="AH449" s="17">
        <v>0.131681821079245</v>
      </c>
      <c r="AI449" s="17"/>
      <c r="AJ449" s="17">
        <v>8.6009517640216304E-2</v>
      </c>
      <c r="AK449" s="17">
        <v>8.0535257738562405E-2</v>
      </c>
      <c r="AL449" s="17">
        <v>5.8571736191272199E-2</v>
      </c>
      <c r="AM449" s="17">
        <v>0.102801737931661</v>
      </c>
      <c r="AN449" s="17">
        <v>0.17163131941630799</v>
      </c>
      <c r="AO449" s="17"/>
      <c r="AP449" s="17">
        <v>7.6587444774794899E-2</v>
      </c>
      <c r="AQ449" s="17">
        <v>6.4609974485272101E-2</v>
      </c>
      <c r="AR449" s="17">
        <v>0.111709040961707</v>
      </c>
    </row>
    <row r="450" spans="2:44" x14ac:dyDescent="0.5">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c r="AR450" s="17"/>
    </row>
    <row r="451" spans="2:44" x14ac:dyDescent="0.5">
      <c r="B451" s="6" t="s">
        <v>260</v>
      </c>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17"/>
      <c r="AK451" s="17"/>
      <c r="AL451" s="17"/>
      <c r="AM451" s="17"/>
      <c r="AN451" s="17"/>
      <c r="AO451" s="17"/>
      <c r="AP451" s="17"/>
      <c r="AQ451" s="17"/>
      <c r="AR451" s="17"/>
    </row>
    <row r="452" spans="2:44" x14ac:dyDescent="0.5">
      <c r="B452" s="24" t="s">
        <v>75</v>
      </c>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17"/>
      <c r="AR452" s="17"/>
    </row>
    <row r="453" spans="2:44" x14ac:dyDescent="0.5">
      <c r="B453" t="s">
        <v>254</v>
      </c>
      <c r="C453" s="17">
        <v>0.104914975468699</v>
      </c>
      <c r="D453" s="17">
        <v>9.54193934843314E-2</v>
      </c>
      <c r="E453" s="17">
        <v>0.11366791441808601</v>
      </c>
      <c r="F453" s="17"/>
      <c r="G453" s="17">
        <v>0.190627593697207</v>
      </c>
      <c r="H453" s="17">
        <v>0.13987996345366499</v>
      </c>
      <c r="I453" s="17">
        <v>0.116648570572186</v>
      </c>
      <c r="J453" s="17">
        <v>5.6619533305564899E-2</v>
      </c>
      <c r="K453" s="17">
        <v>7.7669023417049995E-2</v>
      </c>
      <c r="L453" s="17">
        <v>6.7641817105702995E-2</v>
      </c>
      <c r="M453" s="17"/>
      <c r="N453" s="17">
        <v>0.13914775263342499</v>
      </c>
      <c r="O453" s="17">
        <v>8.5762982116289799E-2</v>
      </c>
      <c r="P453" s="17">
        <v>9.8518697854248993E-2</v>
      </c>
      <c r="Q453" s="17">
        <v>9.46017113036728E-2</v>
      </c>
      <c r="R453" s="17"/>
      <c r="S453" s="17">
        <v>0.17759395120265301</v>
      </c>
      <c r="T453" s="17">
        <v>8.6217885195307598E-2</v>
      </c>
      <c r="U453" s="17">
        <v>0.10443522798353699</v>
      </c>
      <c r="V453" s="17">
        <v>9.1144557943888801E-2</v>
      </c>
      <c r="W453" s="17">
        <v>9.9691259527115203E-2</v>
      </c>
      <c r="X453" s="17">
        <v>0.101840065404049</v>
      </c>
      <c r="Y453" s="17">
        <v>0.10264962407235401</v>
      </c>
      <c r="Z453" s="17">
        <v>8.2421526940745796E-2</v>
      </c>
      <c r="AA453" s="17">
        <v>0.120964949857578</v>
      </c>
      <c r="AB453" s="17">
        <v>5.2523516106407403E-2</v>
      </c>
      <c r="AC453" s="17">
        <v>8.6987909144621206E-2</v>
      </c>
      <c r="AD453" s="17">
        <v>7.4316022329921794E-2</v>
      </c>
      <c r="AE453" s="17"/>
      <c r="AF453" s="17">
        <v>9.49743457996233E-2</v>
      </c>
      <c r="AG453" s="17">
        <v>8.7092017874998401E-2</v>
      </c>
      <c r="AH453" s="17">
        <v>0.12685612347897399</v>
      </c>
      <c r="AI453" s="17"/>
      <c r="AJ453" s="17">
        <v>0.102685825616919</v>
      </c>
      <c r="AK453" s="17">
        <v>0.11833067827327499</v>
      </c>
      <c r="AL453" s="17">
        <v>8.3497016788990602E-2</v>
      </c>
      <c r="AM453" s="17">
        <v>0.137849727955144</v>
      </c>
      <c r="AN453" s="17">
        <v>0.10328027184822899</v>
      </c>
      <c r="AO453" s="17"/>
      <c r="AP453" s="17">
        <v>0.10109597847244001</v>
      </c>
      <c r="AQ453" s="17">
        <v>0.12797170323399901</v>
      </c>
      <c r="AR453" s="17">
        <v>0.154138587872275</v>
      </c>
    </row>
    <row r="454" spans="2:44" x14ac:dyDescent="0.5">
      <c r="B454" t="s">
        <v>255</v>
      </c>
      <c r="C454" s="17">
        <v>0.29805918038595802</v>
      </c>
      <c r="D454" s="17">
        <v>0.317482072336707</v>
      </c>
      <c r="E454" s="17">
        <v>0.28024751748981502</v>
      </c>
      <c r="F454" s="17"/>
      <c r="G454" s="17">
        <v>0.37212962688101198</v>
      </c>
      <c r="H454" s="17">
        <v>0.34240343783625599</v>
      </c>
      <c r="I454" s="17">
        <v>0.25155302679548802</v>
      </c>
      <c r="J454" s="17">
        <v>0.31167948209180102</v>
      </c>
      <c r="K454" s="17">
        <v>0.24490394273066601</v>
      </c>
      <c r="L454" s="17">
        <v>0.27540286255471902</v>
      </c>
      <c r="M454" s="17"/>
      <c r="N454" s="17">
        <v>0.29865418778896802</v>
      </c>
      <c r="O454" s="17">
        <v>0.29115249316314001</v>
      </c>
      <c r="P454" s="17">
        <v>0.31050010974178699</v>
      </c>
      <c r="Q454" s="17">
        <v>0.29468911840502998</v>
      </c>
      <c r="R454" s="17"/>
      <c r="S454" s="17">
        <v>0.31340648285950901</v>
      </c>
      <c r="T454" s="17">
        <v>0.27314143781563699</v>
      </c>
      <c r="U454" s="17">
        <v>0.31053318838935101</v>
      </c>
      <c r="V454" s="17">
        <v>0.34587615251409698</v>
      </c>
      <c r="W454" s="17">
        <v>0.27489800234418599</v>
      </c>
      <c r="X454" s="17">
        <v>0.30382440030940999</v>
      </c>
      <c r="Y454" s="17">
        <v>0.29444311037333398</v>
      </c>
      <c r="Z454" s="17">
        <v>0.31015357267196503</v>
      </c>
      <c r="AA454" s="17">
        <v>0.271338129149086</v>
      </c>
      <c r="AB454" s="17">
        <v>0.32235818683685802</v>
      </c>
      <c r="AC454" s="17">
        <v>0.25943212102452901</v>
      </c>
      <c r="AD454" s="17">
        <v>0.27739079262370298</v>
      </c>
      <c r="AE454" s="17"/>
      <c r="AF454" s="17">
        <v>0.28116582519164002</v>
      </c>
      <c r="AG454" s="17">
        <v>0.29539024243106199</v>
      </c>
      <c r="AH454" s="17">
        <v>0.28882748850734802</v>
      </c>
      <c r="AI454" s="17"/>
      <c r="AJ454" s="17">
        <v>0.2972365444765</v>
      </c>
      <c r="AK454" s="17">
        <v>0.31765821260359201</v>
      </c>
      <c r="AL454" s="17">
        <v>0.231315121904452</v>
      </c>
      <c r="AM454" s="17">
        <v>0.21815622696585299</v>
      </c>
      <c r="AN454" s="17">
        <v>0.31058601081569298</v>
      </c>
      <c r="AO454" s="17"/>
      <c r="AP454" s="17">
        <v>0.34941647082688299</v>
      </c>
      <c r="AQ454" s="17">
        <v>0.332886501795709</v>
      </c>
      <c r="AR454" s="17">
        <v>0.24915455875298601</v>
      </c>
    </row>
    <row r="455" spans="2:44" x14ac:dyDescent="0.5">
      <c r="B455" t="s">
        <v>256</v>
      </c>
      <c r="C455" s="17">
        <v>0.26737634264780902</v>
      </c>
      <c r="D455" s="17">
        <v>0.24538152629738799</v>
      </c>
      <c r="E455" s="17">
        <v>0.28897740019857898</v>
      </c>
      <c r="F455" s="17"/>
      <c r="G455" s="17">
        <v>0.15201518627069099</v>
      </c>
      <c r="H455" s="17">
        <v>0.20186861734473699</v>
      </c>
      <c r="I455" s="17">
        <v>0.250249897814459</v>
      </c>
      <c r="J455" s="17">
        <v>0.28932787993532699</v>
      </c>
      <c r="K455" s="17">
        <v>0.29495038444581101</v>
      </c>
      <c r="L455" s="17">
        <v>0.37491378209970599</v>
      </c>
      <c r="M455" s="17"/>
      <c r="N455" s="17">
        <v>0.27225199306353098</v>
      </c>
      <c r="O455" s="17">
        <v>0.29659481395648002</v>
      </c>
      <c r="P455" s="17">
        <v>0.245142421321729</v>
      </c>
      <c r="Q455" s="17">
        <v>0.247985738577127</v>
      </c>
      <c r="R455" s="17"/>
      <c r="S455" s="17">
        <v>0.26203861204525603</v>
      </c>
      <c r="T455" s="17">
        <v>0.29849092527061799</v>
      </c>
      <c r="U455" s="17">
        <v>0.30793581742453402</v>
      </c>
      <c r="V455" s="17">
        <v>0.28126739277156698</v>
      </c>
      <c r="W455" s="17">
        <v>0.220650166965082</v>
      </c>
      <c r="X455" s="17">
        <v>0.27659684612531199</v>
      </c>
      <c r="Y455" s="17">
        <v>0.29191614597944798</v>
      </c>
      <c r="Z455" s="17">
        <v>0.22448153932133599</v>
      </c>
      <c r="AA455" s="17">
        <v>0.28169537724598998</v>
      </c>
      <c r="AB455" s="17">
        <v>0.25436291285238899</v>
      </c>
      <c r="AC455" s="17">
        <v>0.16800430882008699</v>
      </c>
      <c r="AD455" s="17">
        <v>0.23338679498395101</v>
      </c>
      <c r="AE455" s="17"/>
      <c r="AF455" s="17">
        <v>0.26812833131123898</v>
      </c>
      <c r="AG455" s="17">
        <v>0.29101105963681601</v>
      </c>
      <c r="AH455" s="17">
        <v>0.251356927996228</v>
      </c>
      <c r="AI455" s="17"/>
      <c r="AJ455" s="17">
        <v>0.27056071771988</v>
      </c>
      <c r="AK455" s="17">
        <v>0.24478817904230199</v>
      </c>
      <c r="AL455" s="17">
        <v>0.30875071068232501</v>
      </c>
      <c r="AM455" s="17">
        <v>0.36608586327916798</v>
      </c>
      <c r="AN455" s="17">
        <v>0.27274860768822501</v>
      </c>
      <c r="AO455" s="17"/>
      <c r="AP455" s="17">
        <v>0.25454357166740998</v>
      </c>
      <c r="AQ455" s="17">
        <v>0.24776276612636799</v>
      </c>
      <c r="AR455" s="17">
        <v>0.205835307314442</v>
      </c>
    </row>
    <row r="456" spans="2:44" x14ac:dyDescent="0.5">
      <c r="B456" t="s">
        <v>257</v>
      </c>
      <c r="C456" s="17">
        <v>0.27216577309185402</v>
      </c>
      <c r="D456" s="17">
        <v>0.28334135654901899</v>
      </c>
      <c r="E456" s="17">
        <v>0.26121432031942898</v>
      </c>
      <c r="F456" s="17"/>
      <c r="G456" s="17">
        <v>0.25432492941368101</v>
      </c>
      <c r="H456" s="17">
        <v>0.25507746233307799</v>
      </c>
      <c r="I456" s="17">
        <v>0.31748090296040299</v>
      </c>
      <c r="J456" s="17">
        <v>0.28301700464226098</v>
      </c>
      <c r="K456" s="17">
        <v>0.32464524638214198</v>
      </c>
      <c r="L456" s="17">
        <v>0.21665952943092801</v>
      </c>
      <c r="M456" s="17"/>
      <c r="N456" s="17">
        <v>0.24349297234041101</v>
      </c>
      <c r="O456" s="17">
        <v>0.27931456544545202</v>
      </c>
      <c r="P456" s="17">
        <v>0.28202025323243601</v>
      </c>
      <c r="Q456" s="17">
        <v>0.28762530094170202</v>
      </c>
      <c r="R456" s="17"/>
      <c r="S456" s="17">
        <v>0.20430406824800901</v>
      </c>
      <c r="T456" s="17">
        <v>0.29157194598610198</v>
      </c>
      <c r="U456" s="17">
        <v>0.252986476836359</v>
      </c>
      <c r="V456" s="17">
        <v>0.206319987217576</v>
      </c>
      <c r="W456" s="17">
        <v>0.32559198320662702</v>
      </c>
      <c r="X456" s="17">
        <v>0.28540667291312899</v>
      </c>
      <c r="Y456" s="17">
        <v>0.26621779342179402</v>
      </c>
      <c r="Z456" s="17">
        <v>0.31360215445477502</v>
      </c>
      <c r="AA456" s="17">
        <v>0.25860004039762802</v>
      </c>
      <c r="AB456" s="17">
        <v>0.30068105792628802</v>
      </c>
      <c r="AC456" s="17">
        <v>0.35455967910369601</v>
      </c>
      <c r="AD456" s="17">
        <v>0.37723401716313898</v>
      </c>
      <c r="AE456" s="17"/>
      <c r="AF456" s="17">
        <v>0.28452031049673898</v>
      </c>
      <c r="AG456" s="17">
        <v>0.27240609225617901</v>
      </c>
      <c r="AH456" s="17">
        <v>0.26873123524072601</v>
      </c>
      <c r="AI456" s="17"/>
      <c r="AJ456" s="17">
        <v>0.26615478760813499</v>
      </c>
      <c r="AK456" s="17">
        <v>0.24956423800312699</v>
      </c>
      <c r="AL456" s="17">
        <v>0.34080388923510901</v>
      </c>
      <c r="AM456" s="17">
        <v>0.22504220066028599</v>
      </c>
      <c r="AN456" s="17">
        <v>0.25392402914775303</v>
      </c>
      <c r="AO456" s="17"/>
      <c r="AP456" s="17">
        <v>0.244282616255378</v>
      </c>
      <c r="AQ456" s="17">
        <v>0.23048606768501001</v>
      </c>
      <c r="AR456" s="17">
        <v>0.35411507842189199</v>
      </c>
    </row>
    <row r="457" spans="2:44" x14ac:dyDescent="0.5">
      <c r="B457" t="s">
        <v>258</v>
      </c>
      <c r="C457" s="17">
        <v>5.7483728405680098E-2</v>
      </c>
      <c r="D457" s="17">
        <v>5.8375651332554603E-2</v>
      </c>
      <c r="E457" s="17">
        <v>5.5892847574091999E-2</v>
      </c>
      <c r="F457" s="17"/>
      <c r="G457" s="17">
        <v>3.09026637374098E-2</v>
      </c>
      <c r="H457" s="17">
        <v>6.0770519032263999E-2</v>
      </c>
      <c r="I457" s="17">
        <v>6.4067601857463102E-2</v>
      </c>
      <c r="J457" s="17">
        <v>5.9356100025045697E-2</v>
      </c>
      <c r="K457" s="17">
        <v>5.7831403024331103E-2</v>
      </c>
      <c r="L457" s="17">
        <v>6.5382008808944403E-2</v>
      </c>
      <c r="M457" s="17"/>
      <c r="N457" s="17">
        <v>4.6453094173665201E-2</v>
      </c>
      <c r="O457" s="17">
        <v>4.7175145318638499E-2</v>
      </c>
      <c r="P457" s="17">
        <v>6.3818517849797904E-2</v>
      </c>
      <c r="Q457" s="17">
        <v>7.5098130772469296E-2</v>
      </c>
      <c r="R457" s="17"/>
      <c r="S457" s="17">
        <v>4.2656885644572297E-2</v>
      </c>
      <c r="T457" s="17">
        <v>5.0577805732335099E-2</v>
      </c>
      <c r="U457" s="17">
        <v>2.4109289366219502E-2</v>
      </c>
      <c r="V457" s="17">
        <v>7.5391909552870798E-2</v>
      </c>
      <c r="W457" s="17">
        <v>7.9168587956989597E-2</v>
      </c>
      <c r="X457" s="17">
        <v>3.2332015248099998E-2</v>
      </c>
      <c r="Y457" s="17">
        <v>4.4773326153069698E-2</v>
      </c>
      <c r="Z457" s="17">
        <v>6.9341206611178596E-2</v>
      </c>
      <c r="AA457" s="17">
        <v>6.7401503349717506E-2</v>
      </c>
      <c r="AB457" s="17">
        <v>7.0074326278057597E-2</v>
      </c>
      <c r="AC457" s="17">
        <v>0.13101598190706601</v>
      </c>
      <c r="AD457" s="17">
        <v>3.7672372899285697E-2</v>
      </c>
      <c r="AE457" s="17"/>
      <c r="AF457" s="17">
        <v>7.1211187200759404E-2</v>
      </c>
      <c r="AG457" s="17">
        <v>5.4100587800945101E-2</v>
      </c>
      <c r="AH457" s="17">
        <v>6.4228224776724796E-2</v>
      </c>
      <c r="AI457" s="17"/>
      <c r="AJ457" s="17">
        <v>6.3362124578566506E-2</v>
      </c>
      <c r="AK457" s="17">
        <v>6.9658692077704407E-2</v>
      </c>
      <c r="AL457" s="17">
        <v>3.5633261389122699E-2</v>
      </c>
      <c r="AM457" s="17">
        <v>5.2865981139549198E-2</v>
      </c>
      <c r="AN457" s="17">
        <v>5.9461080500098802E-2</v>
      </c>
      <c r="AO457" s="17"/>
      <c r="AP457" s="17">
        <v>5.0661362777888401E-2</v>
      </c>
      <c r="AQ457" s="17">
        <v>6.08929611589153E-2</v>
      </c>
      <c r="AR457" s="17">
        <v>3.6756467638405503E-2</v>
      </c>
    </row>
    <row r="458" spans="2:44" x14ac:dyDescent="0.5">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c r="AR458" s="17"/>
    </row>
    <row r="459" spans="2:44" x14ac:dyDescent="0.5">
      <c r="B459" s="6" t="s">
        <v>261</v>
      </c>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c r="AR459" s="17"/>
    </row>
    <row r="460" spans="2:44" x14ac:dyDescent="0.5">
      <c r="B460" s="24" t="s">
        <v>75</v>
      </c>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c r="AR460" s="17"/>
    </row>
    <row r="461" spans="2:44" x14ac:dyDescent="0.5">
      <c r="B461" t="s">
        <v>254</v>
      </c>
      <c r="C461" s="17">
        <v>6.7463605817498898E-2</v>
      </c>
      <c r="D461" s="17">
        <v>7.5333875509840595E-2</v>
      </c>
      <c r="E461" s="17">
        <v>6.0036954218843003E-2</v>
      </c>
      <c r="F461" s="17"/>
      <c r="G461" s="17">
        <v>0.104610563420899</v>
      </c>
      <c r="H461" s="17">
        <v>0.13410744769923999</v>
      </c>
      <c r="I461" s="17">
        <v>5.8673237846726102E-2</v>
      </c>
      <c r="J461" s="17">
        <v>5.3185091574595902E-2</v>
      </c>
      <c r="K461" s="17">
        <v>4.7902999279014001E-2</v>
      </c>
      <c r="L461" s="17">
        <v>2.0617560799975499E-2</v>
      </c>
      <c r="M461" s="17"/>
      <c r="N461" s="17">
        <v>7.0079717229125704E-2</v>
      </c>
      <c r="O461" s="17">
        <v>6.3176662350884302E-2</v>
      </c>
      <c r="P461" s="17">
        <v>7.8216847592008504E-2</v>
      </c>
      <c r="Q461" s="17">
        <v>6.0327364029474001E-2</v>
      </c>
      <c r="R461" s="17"/>
      <c r="S461" s="17">
        <v>0.109695649455769</v>
      </c>
      <c r="T461" s="17">
        <v>4.86587015154573E-2</v>
      </c>
      <c r="U461" s="17">
        <v>8.9126666077020897E-2</v>
      </c>
      <c r="V461" s="17">
        <v>6.5020531289522704E-2</v>
      </c>
      <c r="W461" s="17">
        <v>7.7960960463683504E-2</v>
      </c>
      <c r="X461" s="17">
        <v>6.9991505001717705E-2</v>
      </c>
      <c r="Y461" s="17">
        <v>7.5923995086823598E-2</v>
      </c>
      <c r="Z461" s="17">
        <v>5.0580017188271501E-2</v>
      </c>
      <c r="AA461" s="17">
        <v>5.9959796989134902E-2</v>
      </c>
      <c r="AB461" s="17">
        <v>3.1599627671421299E-2</v>
      </c>
      <c r="AC461" s="17">
        <v>4.5605784038188497E-2</v>
      </c>
      <c r="AD461" s="17">
        <v>4.0195721519585698E-2</v>
      </c>
      <c r="AE461" s="17"/>
      <c r="AF461" s="17">
        <v>5.7253394879406498E-2</v>
      </c>
      <c r="AG461" s="17">
        <v>6.2422766664231098E-2</v>
      </c>
      <c r="AH461" s="17">
        <v>8.6701111828913199E-2</v>
      </c>
      <c r="AI461" s="17"/>
      <c r="AJ461" s="17">
        <v>5.0373085345808699E-2</v>
      </c>
      <c r="AK461" s="17">
        <v>9.3503803956482806E-2</v>
      </c>
      <c r="AL461" s="17">
        <v>6.6544964268037701E-2</v>
      </c>
      <c r="AM461" s="17">
        <v>5.11050821576534E-2</v>
      </c>
      <c r="AN461" s="17">
        <v>6.0036875327440002E-2</v>
      </c>
      <c r="AO461" s="17"/>
      <c r="AP461" s="17">
        <v>6.2604997453573397E-2</v>
      </c>
      <c r="AQ461" s="17">
        <v>9.8239192320909302E-2</v>
      </c>
      <c r="AR461" s="17">
        <v>7.64468879264288E-2</v>
      </c>
    </row>
    <row r="462" spans="2:44" x14ac:dyDescent="0.5">
      <c r="B462" t="s">
        <v>255</v>
      </c>
      <c r="C462" s="17">
        <v>0.19174544504096699</v>
      </c>
      <c r="D462" s="17">
        <v>0.16285293608290599</v>
      </c>
      <c r="E462" s="17">
        <v>0.21979545652583701</v>
      </c>
      <c r="F462" s="17"/>
      <c r="G462" s="17">
        <v>0.27016738280424102</v>
      </c>
      <c r="H462" s="17">
        <v>0.24477725121867</v>
      </c>
      <c r="I462" s="17">
        <v>0.23205349975838399</v>
      </c>
      <c r="J462" s="17">
        <v>0.145622417322401</v>
      </c>
      <c r="K462" s="17">
        <v>0.16356414944442199</v>
      </c>
      <c r="L462" s="17">
        <v>0.120167798719827</v>
      </c>
      <c r="M462" s="17"/>
      <c r="N462" s="17">
        <v>0.19932640781946401</v>
      </c>
      <c r="O462" s="17">
        <v>0.19265077657405899</v>
      </c>
      <c r="P462" s="17">
        <v>0.17247310269491301</v>
      </c>
      <c r="Q462" s="17">
        <v>0.19941339431503599</v>
      </c>
      <c r="R462" s="17"/>
      <c r="S462" s="17">
        <v>0.24068538384355501</v>
      </c>
      <c r="T462" s="17">
        <v>0.194621983095465</v>
      </c>
      <c r="U462" s="17">
        <v>0.15887033875494</v>
      </c>
      <c r="V462" s="17">
        <v>0.177380613837889</v>
      </c>
      <c r="W462" s="17">
        <v>0.172688460361652</v>
      </c>
      <c r="X462" s="17">
        <v>0.19559877652139901</v>
      </c>
      <c r="Y462" s="17">
        <v>0.185280187354364</v>
      </c>
      <c r="Z462" s="17">
        <v>0.142682929462149</v>
      </c>
      <c r="AA462" s="17">
        <v>0.22570809897105201</v>
      </c>
      <c r="AB462" s="17">
        <v>0.18550347574897499</v>
      </c>
      <c r="AC462" s="17">
        <v>0.136617518266478</v>
      </c>
      <c r="AD462" s="17">
        <v>0.183332372737225</v>
      </c>
      <c r="AE462" s="17"/>
      <c r="AF462" s="17">
        <v>0.15492025219990899</v>
      </c>
      <c r="AG462" s="17">
        <v>0.193100027301255</v>
      </c>
      <c r="AH462" s="17">
        <v>0.22924626708934501</v>
      </c>
      <c r="AI462" s="17"/>
      <c r="AJ462" s="17">
        <v>0.17531087280559199</v>
      </c>
      <c r="AK462" s="17">
        <v>0.20961379777919201</v>
      </c>
      <c r="AL462" s="17">
        <v>0.13895486957837799</v>
      </c>
      <c r="AM462" s="17">
        <v>0.179833238935805</v>
      </c>
      <c r="AN462" s="17">
        <v>0.22328659533908901</v>
      </c>
      <c r="AO462" s="17"/>
      <c r="AP462" s="17">
        <v>0.19705008871270199</v>
      </c>
      <c r="AQ462" s="17">
        <v>0.22402302269784499</v>
      </c>
      <c r="AR462" s="17">
        <v>0.157771308231244</v>
      </c>
    </row>
    <row r="463" spans="2:44" x14ac:dyDescent="0.5">
      <c r="B463" t="s">
        <v>256</v>
      </c>
      <c r="C463" s="17">
        <v>0.28965569763031901</v>
      </c>
      <c r="D463" s="17">
        <v>0.30674717533621498</v>
      </c>
      <c r="E463" s="17">
        <v>0.27314592695575501</v>
      </c>
      <c r="F463" s="17"/>
      <c r="G463" s="17">
        <v>0.196506106731484</v>
      </c>
      <c r="H463" s="17">
        <v>0.19479935810270699</v>
      </c>
      <c r="I463" s="17">
        <v>0.27140922895567698</v>
      </c>
      <c r="J463" s="17">
        <v>0.31001122735660203</v>
      </c>
      <c r="K463" s="17">
        <v>0.31302217379875402</v>
      </c>
      <c r="L463" s="17">
        <v>0.41128794711771599</v>
      </c>
      <c r="M463" s="17"/>
      <c r="N463" s="17">
        <v>0.305007307866693</v>
      </c>
      <c r="O463" s="17">
        <v>0.31562162233773799</v>
      </c>
      <c r="P463" s="17">
        <v>0.27210351685071299</v>
      </c>
      <c r="Q463" s="17">
        <v>0.26052708449331802</v>
      </c>
      <c r="R463" s="17"/>
      <c r="S463" s="17">
        <v>0.30728177434288001</v>
      </c>
      <c r="T463" s="17">
        <v>0.37783788246785499</v>
      </c>
      <c r="U463" s="17">
        <v>0.27394480904774798</v>
      </c>
      <c r="V463" s="17">
        <v>0.29172172598506402</v>
      </c>
      <c r="W463" s="17">
        <v>0.25076518305501699</v>
      </c>
      <c r="X463" s="17">
        <v>0.31392322485116902</v>
      </c>
      <c r="Y463" s="17">
        <v>0.30810853982040798</v>
      </c>
      <c r="Z463" s="17">
        <v>0.184168729339761</v>
      </c>
      <c r="AA463" s="17">
        <v>0.28243146329691798</v>
      </c>
      <c r="AB463" s="17">
        <v>0.25747347527497499</v>
      </c>
      <c r="AC463" s="17">
        <v>0.23924483922215201</v>
      </c>
      <c r="AD463" s="17">
        <v>0.17694377656618401</v>
      </c>
      <c r="AE463" s="17"/>
      <c r="AF463" s="17">
        <v>0.31143768296897201</v>
      </c>
      <c r="AG463" s="17">
        <v>0.29994605391468798</v>
      </c>
      <c r="AH463" s="17">
        <v>0.24577509733091801</v>
      </c>
      <c r="AI463" s="17"/>
      <c r="AJ463" s="17">
        <v>0.31745095939516099</v>
      </c>
      <c r="AK463" s="17">
        <v>0.26982369609208201</v>
      </c>
      <c r="AL463" s="17">
        <v>0.33844147333369701</v>
      </c>
      <c r="AM463" s="17">
        <v>0.36090643018515101</v>
      </c>
      <c r="AN463" s="17">
        <v>0.27276244257299398</v>
      </c>
      <c r="AO463" s="17"/>
      <c r="AP463" s="17">
        <v>0.31574841611097798</v>
      </c>
      <c r="AQ463" s="17">
        <v>0.25700681331654002</v>
      </c>
      <c r="AR463" s="17">
        <v>0.25055764041745798</v>
      </c>
    </row>
    <row r="464" spans="2:44" x14ac:dyDescent="0.5">
      <c r="B464" t="s">
        <v>257</v>
      </c>
      <c r="C464" s="17">
        <v>0.33073329923998301</v>
      </c>
      <c r="D464" s="17">
        <v>0.34432859906778401</v>
      </c>
      <c r="E464" s="17">
        <v>0.317646996071758</v>
      </c>
      <c r="F464" s="17"/>
      <c r="G464" s="17">
        <v>0.33881644095142399</v>
      </c>
      <c r="H464" s="17">
        <v>0.32883231118850198</v>
      </c>
      <c r="I464" s="17">
        <v>0.320208786388129</v>
      </c>
      <c r="J464" s="17">
        <v>0.35030428670618102</v>
      </c>
      <c r="K464" s="17">
        <v>0.33183082441768302</v>
      </c>
      <c r="L464" s="17">
        <v>0.31876400637207902</v>
      </c>
      <c r="M464" s="17"/>
      <c r="N464" s="17">
        <v>0.31541925417579503</v>
      </c>
      <c r="O464" s="17">
        <v>0.298192567963671</v>
      </c>
      <c r="P464" s="17">
        <v>0.35614598308957601</v>
      </c>
      <c r="Q464" s="17">
        <v>0.35803287879548801</v>
      </c>
      <c r="R464" s="17"/>
      <c r="S464" s="17">
        <v>0.25228116214310597</v>
      </c>
      <c r="T464" s="17">
        <v>0.26684213759533099</v>
      </c>
      <c r="U464" s="17">
        <v>0.35561190048756702</v>
      </c>
      <c r="V464" s="17">
        <v>0.30897772532428203</v>
      </c>
      <c r="W464" s="17">
        <v>0.346746961525847</v>
      </c>
      <c r="X464" s="17">
        <v>0.34612825884634701</v>
      </c>
      <c r="Y464" s="17">
        <v>0.32284041402132801</v>
      </c>
      <c r="Z464" s="17">
        <v>0.47807828496635102</v>
      </c>
      <c r="AA464" s="17">
        <v>0.33088268470199</v>
      </c>
      <c r="AB464" s="17">
        <v>0.40057679902922499</v>
      </c>
      <c r="AC464" s="17">
        <v>0.40426901661384201</v>
      </c>
      <c r="AD464" s="17">
        <v>0.38174845937897101</v>
      </c>
      <c r="AE464" s="17"/>
      <c r="AF464" s="17">
        <v>0.32190940844697902</v>
      </c>
      <c r="AG464" s="17">
        <v>0.35968845882806899</v>
      </c>
      <c r="AH464" s="17">
        <v>0.281138800400839</v>
      </c>
      <c r="AI464" s="17"/>
      <c r="AJ464" s="17">
        <v>0.320813898199726</v>
      </c>
      <c r="AK464" s="17">
        <v>0.31461555460968399</v>
      </c>
      <c r="AL464" s="17">
        <v>0.38204165285179797</v>
      </c>
      <c r="AM464" s="17">
        <v>0.30929804433335301</v>
      </c>
      <c r="AN464" s="17">
        <v>0.30347248039520103</v>
      </c>
      <c r="AO464" s="17"/>
      <c r="AP464" s="17">
        <v>0.31526115843228902</v>
      </c>
      <c r="AQ464" s="17">
        <v>0.30697696000632002</v>
      </c>
      <c r="AR464" s="17">
        <v>0.39770343934937602</v>
      </c>
    </row>
    <row r="465" spans="2:44" x14ac:dyDescent="0.5">
      <c r="B465" t="s">
        <v>258</v>
      </c>
      <c r="C465" s="17">
        <v>0.120401952271232</v>
      </c>
      <c r="D465" s="17">
        <v>0.110737414003254</v>
      </c>
      <c r="E465" s="17">
        <v>0.12937466622780699</v>
      </c>
      <c r="F465" s="17"/>
      <c r="G465" s="17">
        <v>8.9899506091952103E-2</v>
      </c>
      <c r="H465" s="17">
        <v>9.7483631790880904E-2</v>
      </c>
      <c r="I465" s="17">
        <v>0.117655247051084</v>
      </c>
      <c r="J465" s="17">
        <v>0.14087697704022001</v>
      </c>
      <c r="K465" s="17">
        <v>0.14367985306012701</v>
      </c>
      <c r="L465" s="17">
        <v>0.12916268699040301</v>
      </c>
      <c r="M465" s="17"/>
      <c r="N465" s="17">
        <v>0.110167312908922</v>
      </c>
      <c r="O465" s="17">
        <v>0.13035837077364801</v>
      </c>
      <c r="P465" s="17">
        <v>0.12106054977279</v>
      </c>
      <c r="Q465" s="17">
        <v>0.121699278366685</v>
      </c>
      <c r="R465" s="17"/>
      <c r="S465" s="17">
        <v>9.0056030214690302E-2</v>
      </c>
      <c r="T465" s="17">
        <v>0.112039295325892</v>
      </c>
      <c r="U465" s="17">
        <v>0.122446285632724</v>
      </c>
      <c r="V465" s="17">
        <v>0.156899403563243</v>
      </c>
      <c r="W465" s="17">
        <v>0.151838434593802</v>
      </c>
      <c r="X465" s="17">
        <v>7.4358234779367802E-2</v>
      </c>
      <c r="Y465" s="17">
        <v>0.107846863717077</v>
      </c>
      <c r="Z465" s="17">
        <v>0.14449003904346799</v>
      </c>
      <c r="AA465" s="17">
        <v>0.10101795604090601</v>
      </c>
      <c r="AB465" s="17">
        <v>0.124846622275403</v>
      </c>
      <c r="AC465" s="17">
        <v>0.17426284185933999</v>
      </c>
      <c r="AD465" s="17">
        <v>0.21777966979803401</v>
      </c>
      <c r="AE465" s="17"/>
      <c r="AF465" s="17">
        <v>0.15447926150473301</v>
      </c>
      <c r="AG465" s="17">
        <v>8.4842693291757296E-2</v>
      </c>
      <c r="AH465" s="17">
        <v>0.15713872334998499</v>
      </c>
      <c r="AI465" s="17"/>
      <c r="AJ465" s="17">
        <v>0.13605118425371199</v>
      </c>
      <c r="AK465" s="17">
        <v>0.11244314756256001</v>
      </c>
      <c r="AL465" s="17">
        <v>7.4017039968090004E-2</v>
      </c>
      <c r="AM465" s="17">
        <v>9.88572043880378E-2</v>
      </c>
      <c r="AN465" s="17">
        <v>0.140441606365276</v>
      </c>
      <c r="AO465" s="17"/>
      <c r="AP465" s="17">
        <v>0.10933533929045799</v>
      </c>
      <c r="AQ465" s="17">
        <v>0.113754011658385</v>
      </c>
      <c r="AR465" s="17">
        <v>0.11752072407549299</v>
      </c>
    </row>
    <row r="466" spans="2:44" x14ac:dyDescent="0.5">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c r="AL466" s="17"/>
      <c r="AM466" s="17"/>
      <c r="AN466" s="17"/>
      <c r="AO466" s="17"/>
      <c r="AP466" s="17"/>
      <c r="AQ466" s="17"/>
      <c r="AR466" s="17"/>
    </row>
    <row r="467" spans="2:44" x14ac:dyDescent="0.5">
      <c r="B467" s="6" t="s">
        <v>262</v>
      </c>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row>
    <row r="468" spans="2:44" x14ac:dyDescent="0.5">
      <c r="B468" s="24" t="s">
        <v>75</v>
      </c>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17"/>
      <c r="AK468" s="17"/>
      <c r="AL468" s="17"/>
      <c r="AM468" s="17"/>
      <c r="AN468" s="17"/>
      <c r="AO468" s="17"/>
      <c r="AP468" s="17"/>
      <c r="AQ468" s="17"/>
      <c r="AR468" s="17"/>
    </row>
    <row r="469" spans="2:44" x14ac:dyDescent="0.5">
      <c r="B469" t="s">
        <v>254</v>
      </c>
      <c r="C469" s="17">
        <v>0.183372953829677</v>
      </c>
      <c r="D469" s="17">
        <v>0.181477288998351</v>
      </c>
      <c r="E469" s="17">
        <v>0.18484724625216301</v>
      </c>
      <c r="F469" s="17"/>
      <c r="G469" s="17">
        <v>0.22219831557536601</v>
      </c>
      <c r="H469" s="17">
        <v>0.227119759164921</v>
      </c>
      <c r="I469" s="17">
        <v>0.226391783839617</v>
      </c>
      <c r="J469" s="17">
        <v>0.14443786483128901</v>
      </c>
      <c r="K469" s="17">
        <v>0.12462143131185301</v>
      </c>
      <c r="L469" s="17">
        <v>0.15824858221281099</v>
      </c>
      <c r="M469" s="17"/>
      <c r="N469" s="17">
        <v>0.21222772598332401</v>
      </c>
      <c r="O469" s="17">
        <v>0.18568930521274499</v>
      </c>
      <c r="P469" s="17">
        <v>0.17771055455266099</v>
      </c>
      <c r="Q469" s="17">
        <v>0.15666860262096599</v>
      </c>
      <c r="R469" s="17"/>
      <c r="S469" s="17">
        <v>0.23023200635618099</v>
      </c>
      <c r="T469" s="17">
        <v>0.14221454733570299</v>
      </c>
      <c r="U469" s="17">
        <v>0.168242119921091</v>
      </c>
      <c r="V469" s="17">
        <v>0.186787711367399</v>
      </c>
      <c r="W469" s="17">
        <v>0.23693093338989499</v>
      </c>
      <c r="X469" s="17">
        <v>0.19982470803507499</v>
      </c>
      <c r="Y469" s="17">
        <v>0.192420508722349</v>
      </c>
      <c r="Z469" s="17">
        <v>0.16589838004429699</v>
      </c>
      <c r="AA469" s="17">
        <v>0.190755024554078</v>
      </c>
      <c r="AB469" s="17">
        <v>0.17314308653235</v>
      </c>
      <c r="AC469" s="17">
        <v>0.11670846204095001</v>
      </c>
      <c r="AD469" s="17">
        <v>0.11198614252973201</v>
      </c>
      <c r="AE469" s="17"/>
      <c r="AF469" s="17">
        <v>0.17610853322947501</v>
      </c>
      <c r="AG469" s="17">
        <v>0.17151590319169599</v>
      </c>
      <c r="AH469" s="17">
        <v>0.21694818397834101</v>
      </c>
      <c r="AI469" s="17"/>
      <c r="AJ469" s="17">
        <v>0.19624813805298</v>
      </c>
      <c r="AK469" s="17">
        <v>0.191032560870703</v>
      </c>
      <c r="AL469" s="17">
        <v>0.13224428076334599</v>
      </c>
      <c r="AM469" s="17">
        <v>0.13864228741523801</v>
      </c>
      <c r="AN469" s="17">
        <v>0.178742831640477</v>
      </c>
      <c r="AO469" s="17"/>
      <c r="AP469" s="17">
        <v>0.17259138428351101</v>
      </c>
      <c r="AQ469" s="17">
        <v>0.21049235898698701</v>
      </c>
      <c r="AR469" s="17">
        <v>0.18054995306699601</v>
      </c>
    </row>
    <row r="470" spans="2:44" x14ac:dyDescent="0.5">
      <c r="B470" t="s">
        <v>255</v>
      </c>
      <c r="C470" s="17">
        <v>0.50321423583051605</v>
      </c>
      <c r="D470" s="17">
        <v>0.48309193040198201</v>
      </c>
      <c r="E470" s="17">
        <v>0.52297231878533001</v>
      </c>
      <c r="F470" s="17"/>
      <c r="G470" s="17">
        <v>0.41261697131569203</v>
      </c>
      <c r="H470" s="17">
        <v>0.44061303975419502</v>
      </c>
      <c r="I470" s="17">
        <v>0.499379646192533</v>
      </c>
      <c r="J470" s="17">
        <v>0.52532621942027302</v>
      </c>
      <c r="K470" s="17">
        <v>0.54370265459575695</v>
      </c>
      <c r="L470" s="17">
        <v>0.57219256917991201</v>
      </c>
      <c r="M470" s="17"/>
      <c r="N470" s="17">
        <v>0.52233322136557603</v>
      </c>
      <c r="O470" s="17">
        <v>0.50184521657522996</v>
      </c>
      <c r="P470" s="17">
        <v>0.48813842888759001</v>
      </c>
      <c r="Q470" s="17">
        <v>0.49439032080774198</v>
      </c>
      <c r="R470" s="17"/>
      <c r="S470" s="17">
        <v>0.46033733157414902</v>
      </c>
      <c r="T470" s="17">
        <v>0.52900172723910099</v>
      </c>
      <c r="U470" s="17">
        <v>0.52169439663373496</v>
      </c>
      <c r="V470" s="17">
        <v>0.52837078139791205</v>
      </c>
      <c r="W470" s="17">
        <v>0.46960196188284897</v>
      </c>
      <c r="X470" s="17">
        <v>0.46593059480467103</v>
      </c>
      <c r="Y470" s="17">
        <v>0.47697032467369199</v>
      </c>
      <c r="Z470" s="17">
        <v>0.48485181514752201</v>
      </c>
      <c r="AA470" s="17">
        <v>0.49352134718696999</v>
      </c>
      <c r="AB470" s="17">
        <v>0.54006860801829704</v>
      </c>
      <c r="AC470" s="17">
        <v>0.605020158136511</v>
      </c>
      <c r="AD470" s="17">
        <v>0.50654161443315804</v>
      </c>
      <c r="AE470" s="17"/>
      <c r="AF470" s="17">
        <v>0.491200073251092</v>
      </c>
      <c r="AG470" s="17">
        <v>0.53654373628236995</v>
      </c>
      <c r="AH470" s="17">
        <v>0.49204669398575401</v>
      </c>
      <c r="AI470" s="17"/>
      <c r="AJ470" s="17">
        <v>0.52052709003928999</v>
      </c>
      <c r="AK470" s="17">
        <v>0.48080593625519402</v>
      </c>
      <c r="AL470" s="17">
        <v>0.56700415666505899</v>
      </c>
      <c r="AM470" s="17">
        <v>0.28154816373529501</v>
      </c>
      <c r="AN470" s="17">
        <v>0.51211949512694299</v>
      </c>
      <c r="AO470" s="17"/>
      <c r="AP470" s="17">
        <v>0.531367894801833</v>
      </c>
      <c r="AQ470" s="17">
        <v>0.51193130074124504</v>
      </c>
      <c r="AR470" s="17">
        <v>0.53187781011546598</v>
      </c>
    </row>
    <row r="471" spans="2:44" x14ac:dyDescent="0.5">
      <c r="B471" t="s">
        <v>256</v>
      </c>
      <c r="C471" s="17">
        <v>0.18877230695540301</v>
      </c>
      <c r="D471" s="17">
        <v>0.184519668773903</v>
      </c>
      <c r="E471" s="17">
        <v>0.192724445643531</v>
      </c>
      <c r="F471" s="17"/>
      <c r="G471" s="17">
        <v>0.138942365313977</v>
      </c>
      <c r="H471" s="17">
        <v>0.122300452693325</v>
      </c>
      <c r="I471" s="17">
        <v>0.15892959562918901</v>
      </c>
      <c r="J471" s="17">
        <v>0.24996584566551699</v>
      </c>
      <c r="K471" s="17">
        <v>0.248103369156561</v>
      </c>
      <c r="L471" s="17">
        <v>0.21035108583442699</v>
      </c>
      <c r="M471" s="17"/>
      <c r="N471" s="17">
        <v>0.15647434020329301</v>
      </c>
      <c r="O471" s="17">
        <v>0.200132229580224</v>
      </c>
      <c r="P471" s="17">
        <v>0.18981268944194199</v>
      </c>
      <c r="Q471" s="17">
        <v>0.21067218249356301</v>
      </c>
      <c r="R471" s="17"/>
      <c r="S471" s="17">
        <v>0.16692210666479401</v>
      </c>
      <c r="T471" s="17">
        <v>0.21963465624848699</v>
      </c>
      <c r="U471" s="17">
        <v>0.21179850903189301</v>
      </c>
      <c r="V471" s="17">
        <v>0.18718837967579099</v>
      </c>
      <c r="W471" s="17">
        <v>0.18678189876031001</v>
      </c>
      <c r="X471" s="17">
        <v>0.17326756531735901</v>
      </c>
      <c r="Y471" s="17">
        <v>0.19234254035787601</v>
      </c>
      <c r="Z471" s="17">
        <v>0.223309633188467</v>
      </c>
      <c r="AA471" s="17">
        <v>0.179454966746113</v>
      </c>
      <c r="AB471" s="17">
        <v>0.18096681922902</v>
      </c>
      <c r="AC471" s="17">
        <v>0.131377313929642</v>
      </c>
      <c r="AD471" s="17">
        <v>0.25046836768234199</v>
      </c>
      <c r="AE471" s="17"/>
      <c r="AF471" s="17">
        <v>0.21151761500399699</v>
      </c>
      <c r="AG471" s="17">
        <v>0.18093089182733099</v>
      </c>
      <c r="AH471" s="17">
        <v>0.16323986627333401</v>
      </c>
      <c r="AI471" s="17"/>
      <c r="AJ471" s="17">
        <v>0.17033031723839101</v>
      </c>
      <c r="AK471" s="17">
        <v>0.167267108279783</v>
      </c>
      <c r="AL471" s="17">
        <v>0.23113690747068999</v>
      </c>
      <c r="AM471" s="17">
        <v>0.364347211628268</v>
      </c>
      <c r="AN471" s="17">
        <v>0.18672656917608399</v>
      </c>
      <c r="AO471" s="17"/>
      <c r="AP471" s="17">
        <v>0.152876022085257</v>
      </c>
      <c r="AQ471" s="17">
        <v>0.140445004321578</v>
      </c>
      <c r="AR471" s="17">
        <v>0.17605124076395101</v>
      </c>
    </row>
    <row r="472" spans="2:44" x14ac:dyDescent="0.5">
      <c r="B472" t="s">
        <v>257</v>
      </c>
      <c r="C472" s="17">
        <v>0.102127131160269</v>
      </c>
      <c r="D472" s="17">
        <v>0.124654087630379</v>
      </c>
      <c r="E472" s="17">
        <v>8.0512845426067903E-2</v>
      </c>
      <c r="F472" s="17"/>
      <c r="G472" s="17">
        <v>0.19399192037657001</v>
      </c>
      <c r="H472" s="17">
        <v>0.16415372405554499</v>
      </c>
      <c r="I472" s="17">
        <v>9.3213779517903994E-2</v>
      </c>
      <c r="J472" s="17">
        <v>7.0995299833152101E-2</v>
      </c>
      <c r="K472" s="17">
        <v>7.3531446859101596E-2</v>
      </c>
      <c r="L472" s="17">
        <v>4.2533024124451597E-2</v>
      </c>
      <c r="M472" s="17"/>
      <c r="N472" s="17">
        <v>9.0628059986184506E-2</v>
      </c>
      <c r="O472" s="17">
        <v>8.7084893586855394E-2</v>
      </c>
      <c r="P472" s="17">
        <v>0.120873888347757</v>
      </c>
      <c r="Q472" s="17">
        <v>0.11470952409776</v>
      </c>
      <c r="R472" s="17"/>
      <c r="S472" s="17">
        <v>0.132047721362058</v>
      </c>
      <c r="T472" s="17">
        <v>7.0215425973461004E-2</v>
      </c>
      <c r="U472" s="17">
        <v>9.1995139857307895E-2</v>
      </c>
      <c r="V472" s="17">
        <v>8.2140110915976894E-2</v>
      </c>
      <c r="W472" s="17">
        <v>8.5568028828883799E-2</v>
      </c>
      <c r="X472" s="17">
        <v>0.14371247870475801</v>
      </c>
      <c r="Y472" s="17">
        <v>0.11915458156896799</v>
      </c>
      <c r="Z472" s="17">
        <v>0.10049151041795901</v>
      </c>
      <c r="AA472" s="17">
        <v>9.5787617540829498E-2</v>
      </c>
      <c r="AB472" s="17">
        <v>8.3030321643682195E-2</v>
      </c>
      <c r="AC472" s="17">
        <v>0.129926449735948</v>
      </c>
      <c r="AD472" s="17">
        <v>9.1934455750580096E-2</v>
      </c>
      <c r="AE472" s="17"/>
      <c r="AF472" s="17">
        <v>9.7700259974320802E-2</v>
      </c>
      <c r="AG472" s="17">
        <v>9.2332995002223694E-2</v>
      </c>
      <c r="AH472" s="17">
        <v>9.7442373875372801E-2</v>
      </c>
      <c r="AI472" s="17"/>
      <c r="AJ472" s="17">
        <v>9.5328117641143004E-2</v>
      </c>
      <c r="AK472" s="17">
        <v>0.13242747725291701</v>
      </c>
      <c r="AL472" s="17">
        <v>6.9614655100904699E-2</v>
      </c>
      <c r="AM472" s="17">
        <v>0.160286793438849</v>
      </c>
      <c r="AN472" s="17">
        <v>8.9887577540541996E-2</v>
      </c>
      <c r="AO472" s="17"/>
      <c r="AP472" s="17">
        <v>0.121628686593936</v>
      </c>
      <c r="AQ472" s="17">
        <v>0.109906704902121</v>
      </c>
      <c r="AR472" s="17">
        <v>0.105150416473739</v>
      </c>
    </row>
    <row r="473" spans="2:44" x14ac:dyDescent="0.5">
      <c r="B473" t="s">
        <v>258</v>
      </c>
      <c r="C473" s="17">
        <v>2.2513372224134999E-2</v>
      </c>
      <c r="D473" s="17">
        <v>2.62570241953856E-2</v>
      </c>
      <c r="E473" s="17">
        <v>1.89431438929068E-2</v>
      </c>
      <c r="F473" s="17"/>
      <c r="G473" s="17">
        <v>3.2250427418393998E-2</v>
      </c>
      <c r="H473" s="17">
        <v>4.5813024332014597E-2</v>
      </c>
      <c r="I473" s="17">
        <v>2.20851948207571E-2</v>
      </c>
      <c r="J473" s="17">
        <v>9.2747702497682407E-3</v>
      </c>
      <c r="K473" s="17">
        <v>1.0041098076727499E-2</v>
      </c>
      <c r="L473" s="17">
        <v>1.6674738648398101E-2</v>
      </c>
      <c r="M473" s="17"/>
      <c r="N473" s="17">
        <v>1.8336652461621701E-2</v>
      </c>
      <c r="O473" s="17">
        <v>2.5248355044945998E-2</v>
      </c>
      <c r="P473" s="17">
        <v>2.3464438770050399E-2</v>
      </c>
      <c r="Q473" s="17">
        <v>2.3559369979968402E-2</v>
      </c>
      <c r="R473" s="17"/>
      <c r="S473" s="17">
        <v>1.0460834042819099E-2</v>
      </c>
      <c r="T473" s="17">
        <v>3.8933643203247402E-2</v>
      </c>
      <c r="U473" s="17">
        <v>6.2698345559729198E-3</v>
      </c>
      <c r="V473" s="17">
        <v>1.55130166429206E-2</v>
      </c>
      <c r="W473" s="17">
        <v>2.1117177138062201E-2</v>
      </c>
      <c r="X473" s="17">
        <v>1.7264653138137302E-2</v>
      </c>
      <c r="Y473" s="17">
        <v>1.91120446771153E-2</v>
      </c>
      <c r="Z473" s="17">
        <v>2.5448661201754801E-2</v>
      </c>
      <c r="AA473" s="17">
        <v>4.0481043972009502E-2</v>
      </c>
      <c r="AB473" s="17">
        <v>2.2791164576650699E-2</v>
      </c>
      <c r="AC473" s="17">
        <v>1.69676161569489E-2</v>
      </c>
      <c r="AD473" s="17">
        <v>3.9069419604187798E-2</v>
      </c>
      <c r="AE473" s="17"/>
      <c r="AF473" s="17">
        <v>2.3473518541114999E-2</v>
      </c>
      <c r="AG473" s="17">
        <v>1.8676473696379699E-2</v>
      </c>
      <c r="AH473" s="17">
        <v>3.0322881887198699E-2</v>
      </c>
      <c r="AI473" s="17"/>
      <c r="AJ473" s="17">
        <v>1.75663370281956E-2</v>
      </c>
      <c r="AK473" s="17">
        <v>2.84669173414029E-2</v>
      </c>
      <c r="AL473" s="17">
        <v>0</v>
      </c>
      <c r="AM473" s="17">
        <v>5.5175543782349901E-2</v>
      </c>
      <c r="AN473" s="17">
        <v>3.2523526515954498E-2</v>
      </c>
      <c r="AO473" s="17"/>
      <c r="AP473" s="17">
        <v>2.1536012235464402E-2</v>
      </c>
      <c r="AQ473" s="17">
        <v>2.7224631048068899E-2</v>
      </c>
      <c r="AR473" s="17">
        <v>6.37057957984792E-3</v>
      </c>
    </row>
    <row r="474" spans="2:44" x14ac:dyDescent="0.5">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c r="AR474" s="17"/>
    </row>
    <row r="475" spans="2:44" x14ac:dyDescent="0.5">
      <c r="B475" s="6" t="s">
        <v>263</v>
      </c>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row>
    <row r="476" spans="2:44" x14ac:dyDescent="0.5">
      <c r="B476" s="24" t="s">
        <v>75</v>
      </c>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17"/>
      <c r="AK476" s="17"/>
      <c r="AL476" s="17"/>
      <c r="AM476" s="17"/>
      <c r="AN476" s="17"/>
      <c r="AO476" s="17"/>
      <c r="AP476" s="17"/>
      <c r="AQ476" s="17"/>
      <c r="AR476" s="17"/>
    </row>
    <row r="477" spans="2:44" x14ac:dyDescent="0.5">
      <c r="B477" t="s">
        <v>254</v>
      </c>
      <c r="C477" s="17">
        <v>0.16272343938262099</v>
      </c>
      <c r="D477" s="17">
        <v>0.154572029561794</v>
      </c>
      <c r="E477" s="17">
        <v>0.16929156974177501</v>
      </c>
      <c r="F477" s="17"/>
      <c r="G477" s="17">
        <v>0.21647737653693999</v>
      </c>
      <c r="H477" s="17">
        <v>0.19879009016065</v>
      </c>
      <c r="I477" s="17">
        <v>0.179465029444143</v>
      </c>
      <c r="J477" s="17">
        <v>0.128386970870221</v>
      </c>
      <c r="K477" s="17">
        <v>0.132431999898634</v>
      </c>
      <c r="L477" s="17">
        <v>0.132409631465326</v>
      </c>
      <c r="M477" s="17"/>
      <c r="N477" s="17">
        <v>0.18882237747928499</v>
      </c>
      <c r="O477" s="17">
        <v>0.150487306064398</v>
      </c>
      <c r="P477" s="17">
        <v>0.15319957708571999</v>
      </c>
      <c r="Q477" s="17">
        <v>0.157307854824184</v>
      </c>
      <c r="R477" s="17"/>
      <c r="S477" s="17">
        <v>0.24175923041139</v>
      </c>
      <c r="T477" s="17">
        <v>0.13619186275749001</v>
      </c>
      <c r="U477" s="17">
        <v>0.17320853392649299</v>
      </c>
      <c r="V477" s="17">
        <v>0.15563759561002499</v>
      </c>
      <c r="W477" s="17">
        <v>0.17126261841298701</v>
      </c>
      <c r="X477" s="17">
        <v>0.169832861925312</v>
      </c>
      <c r="Y477" s="17">
        <v>0.14787237815100501</v>
      </c>
      <c r="Z477" s="17">
        <v>0.14415729970643801</v>
      </c>
      <c r="AA477" s="17">
        <v>0.14735881322183</v>
      </c>
      <c r="AB477" s="17">
        <v>0.120312800932819</v>
      </c>
      <c r="AC477" s="17">
        <v>0.15019485555679901</v>
      </c>
      <c r="AD477" s="17">
        <v>0.12877065540367999</v>
      </c>
      <c r="AE477" s="17"/>
      <c r="AF477" s="17">
        <v>0.155610678921666</v>
      </c>
      <c r="AG477" s="17">
        <v>0.13146816050622701</v>
      </c>
      <c r="AH477" s="17">
        <v>0.22883181809959299</v>
      </c>
      <c r="AI477" s="17"/>
      <c r="AJ477" s="17">
        <v>0.15730318464717599</v>
      </c>
      <c r="AK477" s="17">
        <v>0.17537661253411899</v>
      </c>
      <c r="AL477" s="17">
        <v>0.12877239402492499</v>
      </c>
      <c r="AM477" s="17">
        <v>7.6086335885689096E-2</v>
      </c>
      <c r="AN477" s="17">
        <v>0.17698811713575699</v>
      </c>
      <c r="AO477" s="17"/>
      <c r="AP477" s="17">
        <v>0.14392663932051999</v>
      </c>
      <c r="AQ477" s="17">
        <v>0.203189991531673</v>
      </c>
      <c r="AR477" s="17">
        <v>0.16594476281933501</v>
      </c>
    </row>
    <row r="478" spans="2:44" x14ac:dyDescent="0.5">
      <c r="B478" t="s">
        <v>255</v>
      </c>
      <c r="C478" s="17">
        <v>0.50766921564270795</v>
      </c>
      <c r="D478" s="17">
        <v>0.50096768221812704</v>
      </c>
      <c r="E478" s="17">
        <v>0.51526765072735803</v>
      </c>
      <c r="F478" s="17"/>
      <c r="G478" s="17">
        <v>0.46355366158549099</v>
      </c>
      <c r="H478" s="17">
        <v>0.47379045206306802</v>
      </c>
      <c r="I478" s="17">
        <v>0.52835308892930599</v>
      </c>
      <c r="J478" s="17">
        <v>0.53193296705172299</v>
      </c>
      <c r="K478" s="17">
        <v>0.52060699783555098</v>
      </c>
      <c r="L478" s="17">
        <v>0.51913908951506504</v>
      </c>
      <c r="M478" s="17"/>
      <c r="N478" s="17">
        <v>0.53691096978835595</v>
      </c>
      <c r="O478" s="17">
        <v>0.52943534528438496</v>
      </c>
      <c r="P478" s="17">
        <v>0.51064892681114105</v>
      </c>
      <c r="Q478" s="17">
        <v>0.45000015549099398</v>
      </c>
      <c r="R478" s="17"/>
      <c r="S478" s="17">
        <v>0.436940054932139</v>
      </c>
      <c r="T478" s="17">
        <v>0.55453735120386405</v>
      </c>
      <c r="U478" s="17">
        <v>0.46883763663942801</v>
      </c>
      <c r="V478" s="17">
        <v>0.51837818035369698</v>
      </c>
      <c r="W478" s="17">
        <v>0.521852312076868</v>
      </c>
      <c r="X478" s="17">
        <v>0.53039428146252798</v>
      </c>
      <c r="Y478" s="17">
        <v>0.46034359232098299</v>
      </c>
      <c r="Z478" s="17">
        <v>0.522421358801195</v>
      </c>
      <c r="AA478" s="17">
        <v>0.51411225325034904</v>
      </c>
      <c r="AB478" s="17">
        <v>0.51706692699054502</v>
      </c>
      <c r="AC478" s="17">
        <v>0.57834805885815499</v>
      </c>
      <c r="AD478" s="17">
        <v>0.54244755901409902</v>
      </c>
      <c r="AE478" s="17"/>
      <c r="AF478" s="17">
        <v>0.49589047345701798</v>
      </c>
      <c r="AG478" s="17">
        <v>0.54583777474837303</v>
      </c>
      <c r="AH478" s="17">
        <v>0.470282779741719</v>
      </c>
      <c r="AI478" s="17"/>
      <c r="AJ478" s="17">
        <v>0.52984871205845896</v>
      </c>
      <c r="AK478" s="17">
        <v>0.49110707680589399</v>
      </c>
      <c r="AL478" s="17">
        <v>0.55128771914710994</v>
      </c>
      <c r="AM478" s="17">
        <v>0.45081844548866801</v>
      </c>
      <c r="AN478" s="17">
        <v>0.50024590881707498</v>
      </c>
      <c r="AO478" s="17"/>
      <c r="AP478" s="17">
        <v>0.55237099151501001</v>
      </c>
      <c r="AQ478" s="17">
        <v>0.505448410426104</v>
      </c>
      <c r="AR478" s="17">
        <v>0.52420732459341501</v>
      </c>
    </row>
    <row r="479" spans="2:44" x14ac:dyDescent="0.5">
      <c r="B479" t="s">
        <v>256</v>
      </c>
      <c r="C479" s="17">
        <v>0.21736622584648899</v>
      </c>
      <c r="D479" s="17">
        <v>0.21439107526040199</v>
      </c>
      <c r="E479" s="17">
        <v>0.220182138615969</v>
      </c>
      <c r="F479" s="17"/>
      <c r="G479" s="17">
        <v>0.13092424901917199</v>
      </c>
      <c r="H479" s="17">
        <v>0.16856229372253101</v>
      </c>
      <c r="I479" s="17">
        <v>0.17529931586705699</v>
      </c>
      <c r="J479" s="17">
        <v>0.25122548328931699</v>
      </c>
      <c r="K479" s="17">
        <v>0.25093975362364301</v>
      </c>
      <c r="L479" s="17">
        <v>0.29867116707499702</v>
      </c>
      <c r="M479" s="17"/>
      <c r="N479" s="17">
        <v>0.19282136325664601</v>
      </c>
      <c r="O479" s="17">
        <v>0.232248940217576</v>
      </c>
      <c r="P479" s="17">
        <v>0.20898165258363999</v>
      </c>
      <c r="Q479" s="17">
        <v>0.235934971706416</v>
      </c>
      <c r="R479" s="17"/>
      <c r="S479" s="17">
        <v>0.183724324961138</v>
      </c>
      <c r="T479" s="17">
        <v>0.214346662649783</v>
      </c>
      <c r="U479" s="17">
        <v>0.27841925170752801</v>
      </c>
      <c r="V479" s="17">
        <v>0.219024073777217</v>
      </c>
      <c r="W479" s="17">
        <v>0.19686327654959099</v>
      </c>
      <c r="X479" s="17">
        <v>0.19044268619051799</v>
      </c>
      <c r="Y479" s="17">
        <v>0.28837553464761401</v>
      </c>
      <c r="Z479" s="17">
        <v>0.210415630166462</v>
      </c>
      <c r="AA479" s="17">
        <v>0.208807673618228</v>
      </c>
      <c r="AB479" s="17">
        <v>0.26011679994529102</v>
      </c>
      <c r="AC479" s="17">
        <v>0.16281716327550599</v>
      </c>
      <c r="AD479" s="17">
        <v>0.162094429314594</v>
      </c>
      <c r="AE479" s="17"/>
      <c r="AF479" s="17">
        <v>0.24290725699997201</v>
      </c>
      <c r="AG479" s="17">
        <v>0.21620279657863201</v>
      </c>
      <c r="AH479" s="17">
        <v>0.174771495033817</v>
      </c>
      <c r="AI479" s="17"/>
      <c r="AJ479" s="17">
        <v>0.22774564939748199</v>
      </c>
      <c r="AK479" s="17">
        <v>0.18314678746042601</v>
      </c>
      <c r="AL479" s="17">
        <v>0.25986482958813101</v>
      </c>
      <c r="AM479" s="17">
        <v>0.391982645457356</v>
      </c>
      <c r="AN479" s="17">
        <v>0.19030222298209301</v>
      </c>
      <c r="AO479" s="17"/>
      <c r="AP479" s="17">
        <v>0.20441286072805701</v>
      </c>
      <c r="AQ479" s="17">
        <v>0.165884728154502</v>
      </c>
      <c r="AR479" s="17">
        <v>0.23164749335846099</v>
      </c>
    </row>
    <row r="480" spans="2:44" x14ac:dyDescent="0.5">
      <c r="B480" t="s">
        <v>257</v>
      </c>
      <c r="C480" s="17">
        <v>9.3910673927965094E-2</v>
      </c>
      <c r="D480" s="17">
        <v>0.10854421178842</v>
      </c>
      <c r="E480" s="17">
        <v>7.9978222130444906E-2</v>
      </c>
      <c r="F480" s="17"/>
      <c r="G480" s="17">
        <v>0.15154442772565299</v>
      </c>
      <c r="H480" s="17">
        <v>0.13646855859849899</v>
      </c>
      <c r="I480" s="17">
        <v>9.7681047790756204E-2</v>
      </c>
      <c r="J480" s="17">
        <v>8.8454578788738206E-2</v>
      </c>
      <c r="K480" s="17">
        <v>7.2912765948627695E-2</v>
      </c>
      <c r="L480" s="17">
        <v>3.6479680567912599E-2</v>
      </c>
      <c r="M480" s="17"/>
      <c r="N480" s="17">
        <v>6.8505787208855598E-2</v>
      </c>
      <c r="O480" s="17">
        <v>7.5193341268017105E-2</v>
      </c>
      <c r="P480" s="17">
        <v>0.11066409462914301</v>
      </c>
      <c r="Q480" s="17">
        <v>0.124908981623503</v>
      </c>
      <c r="R480" s="17"/>
      <c r="S480" s="17">
        <v>0.108714662177674</v>
      </c>
      <c r="T480" s="17">
        <v>7.1263377146000201E-2</v>
      </c>
      <c r="U480" s="17">
        <v>7.3459557808610895E-2</v>
      </c>
      <c r="V480" s="17">
        <v>7.5956537527958098E-2</v>
      </c>
      <c r="W480" s="17">
        <v>9.0008738122786203E-2</v>
      </c>
      <c r="X480" s="17">
        <v>9.3700902188014107E-2</v>
      </c>
      <c r="Y480" s="17">
        <v>9.7402004327830305E-2</v>
      </c>
      <c r="Z480" s="17">
        <v>0.11042832454774699</v>
      </c>
      <c r="AA480" s="17">
        <v>0.112461312617049</v>
      </c>
      <c r="AB480" s="17">
        <v>8.8901171849020105E-2</v>
      </c>
      <c r="AC480" s="17">
        <v>8.8243896351616793E-2</v>
      </c>
      <c r="AD480" s="17">
        <v>0.16668735626762701</v>
      </c>
      <c r="AE480" s="17"/>
      <c r="AF480" s="17">
        <v>8.8920859762431498E-2</v>
      </c>
      <c r="AG480" s="17">
        <v>9.00701031184028E-2</v>
      </c>
      <c r="AH480" s="17">
        <v>0.109308588288011</v>
      </c>
      <c r="AI480" s="17"/>
      <c r="AJ480" s="17">
        <v>6.85655719605055E-2</v>
      </c>
      <c r="AK480" s="17">
        <v>0.12639437257459901</v>
      </c>
      <c r="AL480" s="17">
        <v>6.0075057239835E-2</v>
      </c>
      <c r="AM480" s="17">
        <v>8.1112573168286906E-2</v>
      </c>
      <c r="AN480" s="17">
        <v>0.105833307347484</v>
      </c>
      <c r="AO480" s="17"/>
      <c r="AP480" s="17">
        <v>8.0423307947214598E-2</v>
      </c>
      <c r="AQ480" s="17">
        <v>0.103814494775841</v>
      </c>
      <c r="AR480" s="17">
        <v>7.0875429216900501E-2</v>
      </c>
    </row>
    <row r="481" spans="2:44" x14ac:dyDescent="0.5">
      <c r="B481" t="s">
        <v>258</v>
      </c>
      <c r="C481" s="17">
        <v>1.8330445200216101E-2</v>
      </c>
      <c r="D481" s="17">
        <v>2.1525001171256799E-2</v>
      </c>
      <c r="E481" s="17">
        <v>1.52804187844533E-2</v>
      </c>
      <c r="F481" s="17"/>
      <c r="G481" s="17">
        <v>3.7500285132743401E-2</v>
      </c>
      <c r="H481" s="17">
        <v>2.23886054552512E-2</v>
      </c>
      <c r="I481" s="17">
        <v>1.9201517968738001E-2</v>
      </c>
      <c r="J481" s="17">
        <v>0</v>
      </c>
      <c r="K481" s="17">
        <v>2.31084826935447E-2</v>
      </c>
      <c r="L481" s="17">
        <v>1.33004313767002E-2</v>
      </c>
      <c r="M481" s="17"/>
      <c r="N481" s="17">
        <v>1.29395022668569E-2</v>
      </c>
      <c r="O481" s="17">
        <v>1.2635067165624099E-2</v>
      </c>
      <c r="P481" s="17">
        <v>1.6505748890357001E-2</v>
      </c>
      <c r="Q481" s="17">
        <v>3.1848036354903998E-2</v>
      </c>
      <c r="R481" s="17"/>
      <c r="S481" s="17">
        <v>2.88617275176591E-2</v>
      </c>
      <c r="T481" s="17">
        <v>2.3660746242863601E-2</v>
      </c>
      <c r="U481" s="17">
        <v>6.0750199179405101E-3</v>
      </c>
      <c r="V481" s="17">
        <v>3.10036127311029E-2</v>
      </c>
      <c r="W481" s="17">
        <v>2.0013054837768801E-2</v>
      </c>
      <c r="X481" s="17">
        <v>1.5629268233627799E-2</v>
      </c>
      <c r="Y481" s="17">
        <v>6.00649055256809E-3</v>
      </c>
      <c r="Z481" s="17">
        <v>1.25773867781572E-2</v>
      </c>
      <c r="AA481" s="17">
        <v>1.7259947292543602E-2</v>
      </c>
      <c r="AB481" s="17">
        <v>1.36023002823245E-2</v>
      </c>
      <c r="AC481" s="17">
        <v>2.0396025957922202E-2</v>
      </c>
      <c r="AD481" s="17">
        <v>0</v>
      </c>
      <c r="AE481" s="17"/>
      <c r="AF481" s="17">
        <v>1.66707308589122E-2</v>
      </c>
      <c r="AG481" s="17">
        <v>1.6421165048365601E-2</v>
      </c>
      <c r="AH481" s="17">
        <v>1.68053188368604E-2</v>
      </c>
      <c r="AI481" s="17"/>
      <c r="AJ481" s="17">
        <v>1.6536881936377201E-2</v>
      </c>
      <c r="AK481" s="17">
        <v>2.3975150624962902E-2</v>
      </c>
      <c r="AL481" s="17">
        <v>0</v>
      </c>
      <c r="AM481" s="17">
        <v>0</v>
      </c>
      <c r="AN481" s="17">
        <v>2.6630443717591001E-2</v>
      </c>
      <c r="AO481" s="17"/>
      <c r="AP481" s="17">
        <v>1.8866200489198799E-2</v>
      </c>
      <c r="AQ481" s="17">
        <v>2.16623751118801E-2</v>
      </c>
      <c r="AR481" s="17">
        <v>7.3249900118885197E-3</v>
      </c>
    </row>
    <row r="482" spans="2:44" x14ac:dyDescent="0.5">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7"/>
      <c r="AL482" s="17"/>
      <c r="AM482" s="17"/>
      <c r="AN482" s="17"/>
      <c r="AO482" s="17"/>
      <c r="AP482" s="17"/>
      <c r="AQ482" s="17"/>
      <c r="AR482" s="17"/>
    </row>
    <row r="483" spans="2:44" x14ac:dyDescent="0.5">
      <c r="B483" s="6" t="s">
        <v>264</v>
      </c>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c r="AL483" s="17"/>
      <c r="AM483" s="17"/>
      <c r="AN483" s="17"/>
      <c r="AO483" s="17"/>
      <c r="AP483" s="17"/>
      <c r="AQ483" s="17"/>
      <c r="AR483" s="17"/>
    </row>
    <row r="484" spans="2:44" x14ac:dyDescent="0.5">
      <c r="B484" s="24" t="s">
        <v>75</v>
      </c>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7"/>
      <c r="AL484" s="17"/>
      <c r="AM484" s="17"/>
      <c r="AN484" s="17"/>
      <c r="AO484" s="17"/>
      <c r="AP484" s="17"/>
      <c r="AQ484" s="17"/>
      <c r="AR484" s="17"/>
    </row>
    <row r="485" spans="2:44" x14ac:dyDescent="0.5">
      <c r="B485" t="s">
        <v>254</v>
      </c>
      <c r="C485" s="17">
        <v>0.132982625499071</v>
      </c>
      <c r="D485" s="17">
        <v>0.147562368310446</v>
      </c>
      <c r="E485" s="17">
        <v>0.11721316684540201</v>
      </c>
      <c r="F485" s="17"/>
      <c r="G485" s="17">
        <v>0.14434972005299501</v>
      </c>
      <c r="H485" s="17">
        <v>0.106434762815606</v>
      </c>
      <c r="I485" s="17">
        <v>0.16733095395664899</v>
      </c>
      <c r="J485" s="17">
        <v>0.12997415963259501</v>
      </c>
      <c r="K485" s="17">
        <v>0.16384994708721401</v>
      </c>
      <c r="L485" s="17">
        <v>0.10055314131753</v>
      </c>
      <c r="M485" s="17"/>
      <c r="N485" s="17">
        <v>0.14448101675277999</v>
      </c>
      <c r="O485" s="17">
        <v>0.120417711650307</v>
      </c>
      <c r="P485" s="17">
        <v>0.12508436357521999</v>
      </c>
      <c r="Q485" s="17">
        <v>0.14191948206622601</v>
      </c>
      <c r="R485" s="17"/>
      <c r="S485" s="17">
        <v>0.16805057386554201</v>
      </c>
      <c r="T485" s="17">
        <v>0.105437505598894</v>
      </c>
      <c r="U485" s="17">
        <v>9.9165494887401895E-2</v>
      </c>
      <c r="V485" s="17">
        <v>0.11513481176794101</v>
      </c>
      <c r="W485" s="17">
        <v>0.171255680576825</v>
      </c>
      <c r="X485" s="17">
        <v>0.13661230430489499</v>
      </c>
      <c r="Y485" s="17">
        <v>0.11928061583980699</v>
      </c>
      <c r="Z485" s="17">
        <v>0.107390136304754</v>
      </c>
      <c r="AA485" s="17">
        <v>0.10495087459123401</v>
      </c>
      <c r="AB485" s="17">
        <v>0.142250154162402</v>
      </c>
      <c r="AC485" s="17">
        <v>0.194167528596845</v>
      </c>
      <c r="AD485" s="17">
        <v>0.17504854952835899</v>
      </c>
      <c r="AE485" s="17"/>
      <c r="AF485" s="17">
        <v>0.13026137786913</v>
      </c>
      <c r="AG485" s="17">
        <v>0.12530197080737099</v>
      </c>
      <c r="AH485" s="17">
        <v>0.15236701148123299</v>
      </c>
      <c r="AI485" s="17"/>
      <c r="AJ485" s="17">
        <v>0.11756993569716299</v>
      </c>
      <c r="AK485" s="17">
        <v>0.14070163986735801</v>
      </c>
      <c r="AL485" s="17">
        <v>0.14820392603030799</v>
      </c>
      <c r="AM485" s="17">
        <v>7.9565667346615895E-2</v>
      </c>
      <c r="AN485" s="17">
        <v>0.13945327279400399</v>
      </c>
      <c r="AO485" s="17"/>
      <c r="AP485" s="17">
        <v>0.11076809852747301</v>
      </c>
      <c r="AQ485" s="17">
        <v>0.164491942131961</v>
      </c>
      <c r="AR485" s="17">
        <v>0.111642357232943</v>
      </c>
    </row>
    <row r="486" spans="2:44" x14ac:dyDescent="0.5">
      <c r="B486" t="s">
        <v>255</v>
      </c>
      <c r="C486" s="17">
        <v>0.30716486551255801</v>
      </c>
      <c r="D486" s="17">
        <v>0.33064910110599599</v>
      </c>
      <c r="E486" s="17">
        <v>0.28541987194648699</v>
      </c>
      <c r="F486" s="17"/>
      <c r="G486" s="17">
        <v>0.31178450186994799</v>
      </c>
      <c r="H486" s="17">
        <v>0.32097512575103998</v>
      </c>
      <c r="I486" s="17">
        <v>0.32763243985444301</v>
      </c>
      <c r="J486" s="17">
        <v>0.323007518078259</v>
      </c>
      <c r="K486" s="17">
        <v>0.30974727384342099</v>
      </c>
      <c r="L486" s="17">
        <v>0.26146696945762099</v>
      </c>
      <c r="M486" s="17"/>
      <c r="N486" s="17">
        <v>0.30761413600307502</v>
      </c>
      <c r="O486" s="17">
        <v>0.36202094255804301</v>
      </c>
      <c r="P486" s="17">
        <v>0.26250317581072902</v>
      </c>
      <c r="Q486" s="17">
        <v>0.28764711166722901</v>
      </c>
      <c r="R486" s="17"/>
      <c r="S486" s="17">
        <v>0.28018917826621997</v>
      </c>
      <c r="T486" s="17">
        <v>0.312803902475979</v>
      </c>
      <c r="U486" s="17">
        <v>0.34110761530626099</v>
      </c>
      <c r="V486" s="17">
        <v>0.292076961800176</v>
      </c>
      <c r="W486" s="17">
        <v>0.298572205600175</v>
      </c>
      <c r="X486" s="17">
        <v>0.31129651768729699</v>
      </c>
      <c r="Y486" s="17">
        <v>0.26837671191425699</v>
      </c>
      <c r="Z486" s="17">
        <v>0.28859186993348801</v>
      </c>
      <c r="AA486" s="17">
        <v>0.34828050700947699</v>
      </c>
      <c r="AB486" s="17">
        <v>0.31578756873257102</v>
      </c>
      <c r="AC486" s="17">
        <v>0.31516056936652798</v>
      </c>
      <c r="AD486" s="17">
        <v>0.30948013952737602</v>
      </c>
      <c r="AE486" s="17"/>
      <c r="AF486" s="17">
        <v>0.28535387406773899</v>
      </c>
      <c r="AG486" s="17">
        <v>0.329968364991302</v>
      </c>
      <c r="AH486" s="17">
        <v>0.30069484348973702</v>
      </c>
      <c r="AI486" s="17"/>
      <c r="AJ486" s="17">
        <v>0.30988137920201198</v>
      </c>
      <c r="AK486" s="17">
        <v>0.29043735631967699</v>
      </c>
      <c r="AL486" s="17">
        <v>0.30355559115361402</v>
      </c>
      <c r="AM486" s="17">
        <v>0.26920051170535098</v>
      </c>
      <c r="AN486" s="17">
        <v>0.28844594492293502</v>
      </c>
      <c r="AO486" s="17"/>
      <c r="AP486" s="17">
        <v>0.25861656581451697</v>
      </c>
      <c r="AQ486" s="17">
        <v>0.30357810078224901</v>
      </c>
      <c r="AR486" s="17">
        <v>0.350815747270244</v>
      </c>
    </row>
    <row r="487" spans="2:44" x14ac:dyDescent="0.5">
      <c r="B487" t="s">
        <v>256</v>
      </c>
      <c r="C487" s="17">
        <v>0.19149146695246799</v>
      </c>
      <c r="D487" s="17">
        <v>0.18986755465586699</v>
      </c>
      <c r="E487" s="17">
        <v>0.19288656707975199</v>
      </c>
      <c r="F487" s="17"/>
      <c r="G487" s="17">
        <v>0.121519309969654</v>
      </c>
      <c r="H487" s="17">
        <v>0.17226726272019099</v>
      </c>
      <c r="I487" s="17">
        <v>0.164057403040062</v>
      </c>
      <c r="J487" s="17">
        <v>0.19813616844489401</v>
      </c>
      <c r="K487" s="17">
        <v>0.210700514755397</v>
      </c>
      <c r="L487" s="17">
        <v>0.25775842657582199</v>
      </c>
      <c r="M487" s="17"/>
      <c r="N487" s="17">
        <v>0.184707496520787</v>
      </c>
      <c r="O487" s="17">
        <v>0.19042235620287001</v>
      </c>
      <c r="P487" s="17">
        <v>0.20585591510908999</v>
      </c>
      <c r="Q487" s="17">
        <v>0.18725228491422699</v>
      </c>
      <c r="R487" s="17"/>
      <c r="S487" s="17">
        <v>0.18253379535598199</v>
      </c>
      <c r="T487" s="17">
        <v>0.24942106499155001</v>
      </c>
      <c r="U487" s="17">
        <v>0.19582353353673601</v>
      </c>
      <c r="V487" s="17">
        <v>0.201946627568895</v>
      </c>
      <c r="W487" s="17">
        <v>0.174221059587051</v>
      </c>
      <c r="X487" s="17">
        <v>0.185858053504381</v>
      </c>
      <c r="Y487" s="17">
        <v>0.18879736799583299</v>
      </c>
      <c r="Z487" s="17">
        <v>0.22310498636967899</v>
      </c>
      <c r="AA487" s="17">
        <v>0.182226183094333</v>
      </c>
      <c r="AB487" s="17">
        <v>0.14740659242785301</v>
      </c>
      <c r="AC487" s="17">
        <v>0.173678036211035</v>
      </c>
      <c r="AD487" s="17">
        <v>0.15810417928905299</v>
      </c>
      <c r="AE487" s="17"/>
      <c r="AF487" s="17">
        <v>0.20536424493542199</v>
      </c>
      <c r="AG487" s="17">
        <v>0.19159081426267899</v>
      </c>
      <c r="AH487" s="17">
        <v>0.185076303237111</v>
      </c>
      <c r="AI487" s="17"/>
      <c r="AJ487" s="17">
        <v>0.204434644151125</v>
      </c>
      <c r="AK487" s="17">
        <v>0.178691146044507</v>
      </c>
      <c r="AL487" s="17">
        <v>0.20896292656154</v>
      </c>
      <c r="AM487" s="17">
        <v>0.25568037916820302</v>
      </c>
      <c r="AN487" s="17">
        <v>0.20719958206067199</v>
      </c>
      <c r="AO487" s="17"/>
      <c r="AP487" s="17">
        <v>0.21199010075039901</v>
      </c>
      <c r="AQ487" s="17">
        <v>0.168802854034595</v>
      </c>
      <c r="AR487" s="17">
        <v>0.12697300749811799</v>
      </c>
    </row>
    <row r="488" spans="2:44" x14ac:dyDescent="0.5">
      <c r="B488" t="s">
        <v>257</v>
      </c>
      <c r="C488" s="17">
        <v>0.28080642384992499</v>
      </c>
      <c r="D488" s="17">
        <v>0.26186000904471601</v>
      </c>
      <c r="E488" s="17">
        <v>0.29948589549222698</v>
      </c>
      <c r="F488" s="17"/>
      <c r="G488" s="17">
        <v>0.30914451448232999</v>
      </c>
      <c r="H488" s="17">
        <v>0.27846145686756602</v>
      </c>
      <c r="I488" s="17">
        <v>0.25769975612221102</v>
      </c>
      <c r="J488" s="17">
        <v>0.29102681257739399</v>
      </c>
      <c r="K488" s="17">
        <v>0.257086038614039</v>
      </c>
      <c r="L488" s="17">
        <v>0.29035475589288501</v>
      </c>
      <c r="M488" s="17"/>
      <c r="N488" s="17">
        <v>0.26947934808330998</v>
      </c>
      <c r="O488" s="17">
        <v>0.23075406123324299</v>
      </c>
      <c r="P488" s="17">
        <v>0.322110180117677</v>
      </c>
      <c r="Q488" s="17">
        <v>0.30784821695719</v>
      </c>
      <c r="R488" s="17"/>
      <c r="S488" s="17">
        <v>0.28059896227943698</v>
      </c>
      <c r="T488" s="17">
        <v>0.25177246371230999</v>
      </c>
      <c r="U488" s="17">
        <v>0.29920936965656703</v>
      </c>
      <c r="V488" s="17">
        <v>0.28118867201079101</v>
      </c>
      <c r="W488" s="17">
        <v>0.26710264446335802</v>
      </c>
      <c r="X488" s="17">
        <v>0.29354640639713597</v>
      </c>
      <c r="Y488" s="17">
        <v>0.32997304321686399</v>
      </c>
      <c r="Z488" s="17">
        <v>0.30681209345480898</v>
      </c>
      <c r="AA488" s="17">
        <v>0.27301864999422898</v>
      </c>
      <c r="AB488" s="17">
        <v>0.30391904277804799</v>
      </c>
      <c r="AC488" s="17">
        <v>0.20301587511623601</v>
      </c>
      <c r="AD488" s="17">
        <v>0.27455078237916503</v>
      </c>
      <c r="AE488" s="17"/>
      <c r="AF488" s="17">
        <v>0.29543233033931499</v>
      </c>
      <c r="AG488" s="17">
        <v>0.28043421273846297</v>
      </c>
      <c r="AH488" s="17">
        <v>0.228053126457651</v>
      </c>
      <c r="AI488" s="17"/>
      <c r="AJ488" s="17">
        <v>0.29075943167283802</v>
      </c>
      <c r="AK488" s="17">
        <v>0.28696023865389603</v>
      </c>
      <c r="AL488" s="17">
        <v>0.26934187212178901</v>
      </c>
      <c r="AM488" s="17">
        <v>0.32173164046485397</v>
      </c>
      <c r="AN488" s="17">
        <v>0.26320606283617198</v>
      </c>
      <c r="AO488" s="17"/>
      <c r="AP488" s="17">
        <v>0.32230071226559098</v>
      </c>
      <c r="AQ488" s="17">
        <v>0.26500718657493599</v>
      </c>
      <c r="AR488" s="17">
        <v>0.32060299505506101</v>
      </c>
    </row>
    <row r="489" spans="2:44" x14ac:dyDescent="0.5">
      <c r="B489" t="s">
        <v>258</v>
      </c>
      <c r="C489" s="17">
        <v>8.75546181859784E-2</v>
      </c>
      <c r="D489" s="17">
        <v>7.0060966882974099E-2</v>
      </c>
      <c r="E489" s="17">
        <v>0.104994498636132</v>
      </c>
      <c r="F489" s="17"/>
      <c r="G489" s="17">
        <v>0.113201953625073</v>
      </c>
      <c r="H489" s="17">
        <v>0.12186139184559699</v>
      </c>
      <c r="I489" s="17">
        <v>8.32794470266352E-2</v>
      </c>
      <c r="J489" s="17">
        <v>5.7855341266858401E-2</v>
      </c>
      <c r="K489" s="17">
        <v>5.8616225699928998E-2</v>
      </c>
      <c r="L489" s="17">
        <v>8.9866706756142195E-2</v>
      </c>
      <c r="M489" s="17"/>
      <c r="N489" s="17">
        <v>9.3718002640047496E-2</v>
      </c>
      <c r="O489" s="17">
        <v>9.6384928355536997E-2</v>
      </c>
      <c r="P489" s="17">
        <v>8.44463653872842E-2</v>
      </c>
      <c r="Q489" s="17">
        <v>7.5332904395127895E-2</v>
      </c>
      <c r="R489" s="17"/>
      <c r="S489" s="17">
        <v>8.8627490232819406E-2</v>
      </c>
      <c r="T489" s="17">
        <v>8.0565063221267302E-2</v>
      </c>
      <c r="U489" s="17">
        <v>6.4693986613034396E-2</v>
      </c>
      <c r="V489" s="17">
        <v>0.10965292685219701</v>
      </c>
      <c r="W489" s="17">
        <v>8.8848409772590606E-2</v>
      </c>
      <c r="X489" s="17">
        <v>7.2686718106291501E-2</v>
      </c>
      <c r="Y489" s="17">
        <v>9.3572261033238499E-2</v>
      </c>
      <c r="Z489" s="17">
        <v>7.4100913937269197E-2</v>
      </c>
      <c r="AA489" s="17">
        <v>9.1523785310727801E-2</v>
      </c>
      <c r="AB489" s="17">
        <v>9.0636641899126097E-2</v>
      </c>
      <c r="AC489" s="17">
        <v>0.11397799070935601</v>
      </c>
      <c r="AD489" s="17">
        <v>8.2816349276046905E-2</v>
      </c>
      <c r="AE489" s="17"/>
      <c r="AF489" s="17">
        <v>8.3588172788394005E-2</v>
      </c>
      <c r="AG489" s="17">
        <v>7.2704637200184302E-2</v>
      </c>
      <c r="AH489" s="17">
        <v>0.133808715334269</v>
      </c>
      <c r="AI489" s="17"/>
      <c r="AJ489" s="17">
        <v>7.7354609276861705E-2</v>
      </c>
      <c r="AK489" s="17">
        <v>0.103209619114562</v>
      </c>
      <c r="AL489" s="17">
        <v>6.9935684132748893E-2</v>
      </c>
      <c r="AM489" s="17">
        <v>7.3821801314976204E-2</v>
      </c>
      <c r="AN489" s="17">
        <v>0.10169513738621801</v>
      </c>
      <c r="AO489" s="17"/>
      <c r="AP489" s="17">
        <v>9.6324522642020405E-2</v>
      </c>
      <c r="AQ489" s="17">
        <v>9.81199164762592E-2</v>
      </c>
      <c r="AR489" s="17">
        <v>8.9965892943634301E-2</v>
      </c>
    </row>
    <row r="490" spans="2:44" x14ac:dyDescent="0.5">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17"/>
      <c r="AK490" s="17"/>
      <c r="AL490" s="17"/>
      <c r="AM490" s="17"/>
      <c r="AN490" s="17"/>
      <c r="AO490" s="17"/>
      <c r="AP490" s="17"/>
      <c r="AQ490" s="17"/>
      <c r="AR490" s="17"/>
    </row>
    <row r="491" spans="2:44" x14ac:dyDescent="0.5">
      <c r="B491" s="6" t="s">
        <v>265</v>
      </c>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7"/>
      <c r="AL491" s="17"/>
      <c r="AM491" s="17"/>
      <c r="AN491" s="17"/>
      <c r="AO491" s="17"/>
      <c r="AP491" s="17"/>
      <c r="AQ491" s="17"/>
      <c r="AR491" s="17"/>
    </row>
    <row r="492" spans="2:44" x14ac:dyDescent="0.5">
      <c r="B492" s="24" t="s">
        <v>75</v>
      </c>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7"/>
      <c r="AL492" s="17"/>
      <c r="AM492" s="17"/>
      <c r="AN492" s="17"/>
      <c r="AO492" s="17"/>
      <c r="AP492" s="17"/>
      <c r="AQ492" s="17"/>
      <c r="AR492" s="17"/>
    </row>
    <row r="493" spans="2:44" x14ac:dyDescent="0.5">
      <c r="B493" t="s">
        <v>254</v>
      </c>
      <c r="C493" s="17">
        <v>7.5118240371813499E-2</v>
      </c>
      <c r="D493" s="17">
        <v>8.5419086084264295E-2</v>
      </c>
      <c r="E493" s="17">
        <v>6.5346280072253807E-2</v>
      </c>
      <c r="F493" s="17"/>
      <c r="G493" s="17">
        <v>8.9490295685187196E-2</v>
      </c>
      <c r="H493" s="17">
        <v>7.1904278239113398E-2</v>
      </c>
      <c r="I493" s="17">
        <v>5.7996337092184103E-2</v>
      </c>
      <c r="J493" s="17">
        <v>6.9980473224813294E-2</v>
      </c>
      <c r="K493" s="17">
        <v>8.7370394289074907E-2</v>
      </c>
      <c r="L493" s="17">
        <v>7.8075007593639195E-2</v>
      </c>
      <c r="M493" s="17"/>
      <c r="N493" s="17">
        <v>6.1717049407038101E-2</v>
      </c>
      <c r="O493" s="17">
        <v>7.9885738824752306E-2</v>
      </c>
      <c r="P493" s="17">
        <v>6.0786017394078302E-2</v>
      </c>
      <c r="Q493" s="17">
        <v>9.79419687673308E-2</v>
      </c>
      <c r="R493" s="17"/>
      <c r="S493" s="17">
        <v>7.8114164815273099E-2</v>
      </c>
      <c r="T493" s="17">
        <v>6.5655662183033703E-2</v>
      </c>
      <c r="U493" s="17">
        <v>8.53501420128389E-2</v>
      </c>
      <c r="V493" s="17">
        <v>4.4216036431272997E-2</v>
      </c>
      <c r="W493" s="17">
        <v>7.7245692189494702E-2</v>
      </c>
      <c r="X493" s="17">
        <v>7.5191041271359199E-2</v>
      </c>
      <c r="Y493" s="17">
        <v>0.104569254875235</v>
      </c>
      <c r="Z493" s="17">
        <v>3.6424937714175903E-2</v>
      </c>
      <c r="AA493" s="17">
        <v>8.0830693124305797E-2</v>
      </c>
      <c r="AB493" s="17">
        <v>7.5721549654256995E-2</v>
      </c>
      <c r="AC493" s="17">
        <v>0.109465595845697</v>
      </c>
      <c r="AD493" s="17">
        <v>5.4587874525021902E-2</v>
      </c>
      <c r="AE493" s="17"/>
      <c r="AF493" s="17">
        <v>8.1802254713321504E-2</v>
      </c>
      <c r="AG493" s="17">
        <v>6.8336433914887307E-2</v>
      </c>
      <c r="AH493" s="17">
        <v>7.7690062399545998E-2</v>
      </c>
      <c r="AI493" s="17"/>
      <c r="AJ493" s="17">
        <v>8.2702896846724494E-2</v>
      </c>
      <c r="AK493" s="17">
        <v>6.9856682535623202E-2</v>
      </c>
      <c r="AL493" s="17">
        <v>5.4220323976089599E-2</v>
      </c>
      <c r="AM493" s="17">
        <v>8.6500917895332902E-2</v>
      </c>
      <c r="AN493" s="17">
        <v>8.0160903774394304E-2</v>
      </c>
      <c r="AO493" s="17"/>
      <c r="AP493" s="17">
        <v>7.7605041726948598E-2</v>
      </c>
      <c r="AQ493" s="17">
        <v>8.4160675038719504E-2</v>
      </c>
      <c r="AR493" s="17">
        <v>2.8092115007043401E-2</v>
      </c>
    </row>
    <row r="494" spans="2:44" x14ac:dyDescent="0.5">
      <c r="B494" t="s">
        <v>255</v>
      </c>
      <c r="C494" s="17">
        <v>0.25147807636148201</v>
      </c>
      <c r="D494" s="17">
        <v>0.26995186730903997</v>
      </c>
      <c r="E494" s="17">
        <v>0.234411109471478</v>
      </c>
      <c r="F494" s="17"/>
      <c r="G494" s="17">
        <v>0.228783322089539</v>
      </c>
      <c r="H494" s="17">
        <v>0.232026807044526</v>
      </c>
      <c r="I494" s="17">
        <v>0.30451555560017302</v>
      </c>
      <c r="J494" s="17">
        <v>0.25641541716163802</v>
      </c>
      <c r="K494" s="17">
        <v>0.24657934219549199</v>
      </c>
      <c r="L494" s="17">
        <v>0.238339700556913</v>
      </c>
      <c r="M494" s="17"/>
      <c r="N494" s="17">
        <v>0.237082891712144</v>
      </c>
      <c r="O494" s="17">
        <v>0.23672712625512801</v>
      </c>
      <c r="P494" s="17">
        <v>0.24403020322920799</v>
      </c>
      <c r="Q494" s="17">
        <v>0.28736701898363898</v>
      </c>
      <c r="R494" s="17"/>
      <c r="S494" s="17">
        <v>0.23934226041236401</v>
      </c>
      <c r="T494" s="17">
        <v>0.26790936203131199</v>
      </c>
      <c r="U494" s="17">
        <v>0.24882238269602</v>
      </c>
      <c r="V494" s="17">
        <v>0.23803998971597601</v>
      </c>
      <c r="W494" s="17">
        <v>0.27777962911216197</v>
      </c>
      <c r="X494" s="17">
        <v>0.28472187116754999</v>
      </c>
      <c r="Y494" s="17">
        <v>0.26456646644472498</v>
      </c>
      <c r="Z494" s="17">
        <v>0.25038453462577898</v>
      </c>
      <c r="AA494" s="17">
        <v>0.26758292127922301</v>
      </c>
      <c r="AB494" s="17">
        <v>0.20014364214418701</v>
      </c>
      <c r="AC494" s="17">
        <v>0.18819228981261399</v>
      </c>
      <c r="AD494" s="17">
        <v>0.29097952296386598</v>
      </c>
      <c r="AE494" s="17"/>
      <c r="AF494" s="17">
        <v>0.25583758403588902</v>
      </c>
      <c r="AG494" s="17">
        <v>0.25607403120066402</v>
      </c>
      <c r="AH494" s="17">
        <v>0.25495642285896403</v>
      </c>
      <c r="AI494" s="17"/>
      <c r="AJ494" s="17">
        <v>0.26259925201730699</v>
      </c>
      <c r="AK494" s="17">
        <v>0.26755272641581501</v>
      </c>
      <c r="AL494" s="17">
        <v>0.25403285071908799</v>
      </c>
      <c r="AM494" s="17">
        <v>0.28166391270923102</v>
      </c>
      <c r="AN494" s="17">
        <v>0.25154487181527502</v>
      </c>
      <c r="AO494" s="17"/>
      <c r="AP494" s="17">
        <v>0.25355524167088</v>
      </c>
      <c r="AQ494" s="17">
        <v>0.26667793960572</v>
      </c>
      <c r="AR494" s="17">
        <v>0.248652741703005</v>
      </c>
    </row>
    <row r="495" spans="2:44" x14ac:dyDescent="0.5">
      <c r="B495" t="s">
        <v>256</v>
      </c>
      <c r="C495" s="17">
        <v>0.26956421022648702</v>
      </c>
      <c r="D495" s="17">
        <v>0.27503863394280698</v>
      </c>
      <c r="E495" s="17">
        <v>0.26338868048629399</v>
      </c>
      <c r="F495" s="17"/>
      <c r="G495" s="17">
        <v>0.20568827483281599</v>
      </c>
      <c r="H495" s="17">
        <v>0.22057413751910601</v>
      </c>
      <c r="I495" s="17">
        <v>0.24070011603261399</v>
      </c>
      <c r="J495" s="17">
        <v>0.32366480309909701</v>
      </c>
      <c r="K495" s="17">
        <v>0.327544140757626</v>
      </c>
      <c r="L495" s="17">
        <v>0.29220743124253801</v>
      </c>
      <c r="M495" s="17"/>
      <c r="N495" s="17">
        <v>0.24341238213307601</v>
      </c>
      <c r="O495" s="17">
        <v>0.305956078451527</v>
      </c>
      <c r="P495" s="17">
        <v>0.28442172075678002</v>
      </c>
      <c r="Q495" s="17">
        <v>0.24747776989092299</v>
      </c>
      <c r="R495" s="17"/>
      <c r="S495" s="17">
        <v>0.27313442704134999</v>
      </c>
      <c r="T495" s="17">
        <v>0.283013285505543</v>
      </c>
      <c r="U495" s="17">
        <v>0.257105199578961</v>
      </c>
      <c r="V495" s="17">
        <v>0.31489517780294002</v>
      </c>
      <c r="W495" s="17">
        <v>0.23790092594644999</v>
      </c>
      <c r="X495" s="17">
        <v>0.23505565505989201</v>
      </c>
      <c r="Y495" s="17">
        <v>0.24357065099122599</v>
      </c>
      <c r="Z495" s="17">
        <v>0.29124671946132402</v>
      </c>
      <c r="AA495" s="17">
        <v>0.262532992111282</v>
      </c>
      <c r="AB495" s="17">
        <v>0.32610856978036401</v>
      </c>
      <c r="AC495" s="17">
        <v>0.23873106774533401</v>
      </c>
      <c r="AD495" s="17">
        <v>0.21757290353976699</v>
      </c>
      <c r="AE495" s="17"/>
      <c r="AF495" s="17">
        <v>0.27484969305229301</v>
      </c>
      <c r="AG495" s="17">
        <v>0.27625480647709899</v>
      </c>
      <c r="AH495" s="17">
        <v>0.27846687092107097</v>
      </c>
      <c r="AI495" s="17"/>
      <c r="AJ495" s="17">
        <v>0.269941745414016</v>
      </c>
      <c r="AK495" s="17">
        <v>0.24798686275159099</v>
      </c>
      <c r="AL495" s="17">
        <v>0.26480877533666097</v>
      </c>
      <c r="AM495" s="17">
        <v>0.36606610430685899</v>
      </c>
      <c r="AN495" s="17">
        <v>0.27050835356684</v>
      </c>
      <c r="AO495" s="17"/>
      <c r="AP495" s="17">
        <v>0.23470921566110001</v>
      </c>
      <c r="AQ495" s="17">
        <v>0.22884187770848899</v>
      </c>
      <c r="AR495" s="17">
        <v>0.27905593732178602</v>
      </c>
    </row>
    <row r="496" spans="2:44" x14ac:dyDescent="0.5">
      <c r="B496" t="s">
        <v>257</v>
      </c>
      <c r="C496" s="17">
        <v>0.30244289717818101</v>
      </c>
      <c r="D496" s="17">
        <v>0.280850900069397</v>
      </c>
      <c r="E496" s="17">
        <v>0.32378793195065603</v>
      </c>
      <c r="F496" s="17"/>
      <c r="G496" s="17">
        <v>0.362462616072315</v>
      </c>
      <c r="H496" s="17">
        <v>0.34381373171929802</v>
      </c>
      <c r="I496" s="17">
        <v>0.28095529185546098</v>
      </c>
      <c r="J496" s="17">
        <v>0.26665041154251601</v>
      </c>
      <c r="K496" s="17">
        <v>0.261340101474896</v>
      </c>
      <c r="L496" s="17">
        <v>0.30335737018911602</v>
      </c>
      <c r="M496" s="17"/>
      <c r="N496" s="17">
        <v>0.34071982554786001</v>
      </c>
      <c r="O496" s="17">
        <v>0.29975767693406102</v>
      </c>
      <c r="P496" s="17">
        <v>0.30107587150347398</v>
      </c>
      <c r="Q496" s="17">
        <v>0.26624753987171002</v>
      </c>
      <c r="R496" s="17"/>
      <c r="S496" s="17">
        <v>0.31017978517054601</v>
      </c>
      <c r="T496" s="17">
        <v>0.29004587806172599</v>
      </c>
      <c r="U496" s="17">
        <v>0.30350568677683698</v>
      </c>
      <c r="V496" s="17">
        <v>0.28472139814291297</v>
      </c>
      <c r="W496" s="17">
        <v>0.28982122416377298</v>
      </c>
      <c r="X496" s="17">
        <v>0.285240174182044</v>
      </c>
      <c r="Y496" s="17">
        <v>0.30604700395823597</v>
      </c>
      <c r="Z496" s="17">
        <v>0.32662064260379298</v>
      </c>
      <c r="AA496" s="17">
        <v>0.30015953206830398</v>
      </c>
      <c r="AB496" s="17">
        <v>0.30076636627683201</v>
      </c>
      <c r="AC496" s="17">
        <v>0.32847076339072001</v>
      </c>
      <c r="AD496" s="17">
        <v>0.37995821682582398</v>
      </c>
      <c r="AE496" s="17"/>
      <c r="AF496" s="17">
        <v>0.29058859391979402</v>
      </c>
      <c r="AG496" s="17">
        <v>0.31240631381927803</v>
      </c>
      <c r="AH496" s="17">
        <v>0.25332795502069899</v>
      </c>
      <c r="AI496" s="17"/>
      <c r="AJ496" s="17">
        <v>0.29058276539692002</v>
      </c>
      <c r="AK496" s="17">
        <v>0.304437939440318</v>
      </c>
      <c r="AL496" s="17">
        <v>0.336661728629505</v>
      </c>
      <c r="AM496" s="17">
        <v>0.21239141955176</v>
      </c>
      <c r="AN496" s="17">
        <v>0.28646358281407702</v>
      </c>
      <c r="AO496" s="17"/>
      <c r="AP496" s="17">
        <v>0.32757923628039298</v>
      </c>
      <c r="AQ496" s="17">
        <v>0.300888364014817</v>
      </c>
      <c r="AR496" s="17">
        <v>0.32729224074241398</v>
      </c>
    </row>
    <row r="497" spans="2:44" x14ac:dyDescent="0.5">
      <c r="B497" t="s">
        <v>258</v>
      </c>
      <c r="C497" s="17">
        <v>0.101396575862037</v>
      </c>
      <c r="D497" s="17">
        <v>8.8739512594491601E-2</v>
      </c>
      <c r="E497" s="17">
        <v>0.11306599801931801</v>
      </c>
      <c r="F497" s="17"/>
      <c r="G497" s="17">
        <v>0.113575491320143</v>
      </c>
      <c r="H497" s="17">
        <v>0.131681045477957</v>
      </c>
      <c r="I497" s="17">
        <v>0.115832699419569</v>
      </c>
      <c r="J497" s="17">
        <v>8.3288894971935395E-2</v>
      </c>
      <c r="K497" s="17">
        <v>7.7166021282910294E-2</v>
      </c>
      <c r="L497" s="17">
        <v>8.8020490417794001E-2</v>
      </c>
      <c r="M497" s="17"/>
      <c r="N497" s="17">
        <v>0.117067851199883</v>
      </c>
      <c r="O497" s="17">
        <v>7.76733795345316E-2</v>
      </c>
      <c r="P497" s="17">
        <v>0.10968618711646</v>
      </c>
      <c r="Q497" s="17">
        <v>0.100965702486397</v>
      </c>
      <c r="R497" s="17"/>
      <c r="S497" s="17">
        <v>9.9229362560466605E-2</v>
      </c>
      <c r="T497" s="17">
        <v>9.3375812218385604E-2</v>
      </c>
      <c r="U497" s="17">
        <v>0.105216588935343</v>
      </c>
      <c r="V497" s="17">
        <v>0.118127397906897</v>
      </c>
      <c r="W497" s="17">
        <v>0.117252528588121</v>
      </c>
      <c r="X497" s="17">
        <v>0.11979125831915501</v>
      </c>
      <c r="Y497" s="17">
        <v>8.1246623730578296E-2</v>
      </c>
      <c r="Z497" s="17">
        <v>9.5323165594928205E-2</v>
      </c>
      <c r="AA497" s="17">
        <v>8.8893861416885003E-2</v>
      </c>
      <c r="AB497" s="17">
        <v>9.7259872144359993E-2</v>
      </c>
      <c r="AC497" s="17">
        <v>0.13514028320563501</v>
      </c>
      <c r="AD497" s="17">
        <v>5.6901482145521702E-2</v>
      </c>
      <c r="AE497" s="17"/>
      <c r="AF497" s="17">
        <v>9.6921874278703093E-2</v>
      </c>
      <c r="AG497" s="17">
        <v>8.6928414588071296E-2</v>
      </c>
      <c r="AH497" s="17">
        <v>0.13555868879972099</v>
      </c>
      <c r="AI497" s="17"/>
      <c r="AJ497" s="17">
        <v>9.4173340325031593E-2</v>
      </c>
      <c r="AK497" s="17">
        <v>0.110165788856652</v>
      </c>
      <c r="AL497" s="17">
        <v>9.0276321338655999E-2</v>
      </c>
      <c r="AM497" s="17">
        <v>5.3377645536817599E-2</v>
      </c>
      <c r="AN497" s="17">
        <v>0.11132228802941301</v>
      </c>
      <c r="AO497" s="17"/>
      <c r="AP497" s="17">
        <v>0.106551264660679</v>
      </c>
      <c r="AQ497" s="17">
        <v>0.119431143632254</v>
      </c>
      <c r="AR497" s="17">
        <v>0.116906965225751</v>
      </c>
    </row>
    <row r="498" spans="2:44" x14ac:dyDescent="0.5">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7"/>
      <c r="AL498" s="17"/>
      <c r="AM498" s="17"/>
      <c r="AN498" s="17"/>
      <c r="AO498" s="17"/>
      <c r="AP498" s="17"/>
      <c r="AQ498" s="17"/>
      <c r="AR498" s="17"/>
    </row>
    <row r="499" spans="2:44" x14ac:dyDescent="0.5">
      <c r="B499" s="6" t="s">
        <v>266</v>
      </c>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7"/>
      <c r="AL499" s="17"/>
      <c r="AM499" s="17"/>
      <c r="AN499" s="17"/>
      <c r="AO499" s="17"/>
      <c r="AP499" s="17"/>
      <c r="AQ499" s="17"/>
      <c r="AR499" s="17"/>
    </row>
    <row r="500" spans="2:44" x14ac:dyDescent="0.5">
      <c r="B500" s="24" t="s">
        <v>75</v>
      </c>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c r="AL500" s="17"/>
      <c r="AM500" s="17"/>
      <c r="AN500" s="17"/>
      <c r="AO500" s="17"/>
      <c r="AP500" s="17"/>
      <c r="AQ500" s="17"/>
      <c r="AR500" s="17"/>
    </row>
    <row r="501" spans="2:44" x14ac:dyDescent="0.5">
      <c r="B501" t="s">
        <v>254</v>
      </c>
      <c r="C501" s="17">
        <v>0.11103772015886899</v>
      </c>
      <c r="D501" s="17">
        <v>0.11005482186342599</v>
      </c>
      <c r="E501" s="17">
        <v>0.11243413750768499</v>
      </c>
      <c r="F501" s="17"/>
      <c r="G501" s="17">
        <v>0.17978659805622299</v>
      </c>
      <c r="H501" s="17">
        <v>0.17401879225872999</v>
      </c>
      <c r="I501" s="17">
        <v>0.11527102706350401</v>
      </c>
      <c r="J501" s="17">
        <v>7.8375291971449199E-2</v>
      </c>
      <c r="K501" s="17">
        <v>6.9127149682557995E-2</v>
      </c>
      <c r="L501" s="17">
        <v>6.5558895613199997E-2</v>
      </c>
      <c r="M501" s="17"/>
      <c r="N501" s="17">
        <v>0.13607647819340901</v>
      </c>
      <c r="O501" s="17">
        <v>0.111887471619702</v>
      </c>
      <c r="P501" s="17">
        <v>9.7409624662906799E-2</v>
      </c>
      <c r="Q501" s="17">
        <v>9.6248159113594106E-2</v>
      </c>
      <c r="R501" s="17"/>
      <c r="S501" s="17">
        <v>0.16447559422477401</v>
      </c>
      <c r="T501" s="17">
        <v>8.2461353915199098E-2</v>
      </c>
      <c r="U501" s="17">
        <v>0.100448027009199</v>
      </c>
      <c r="V501" s="17">
        <v>9.9853344047144604E-2</v>
      </c>
      <c r="W501" s="17">
        <v>0.128327005055138</v>
      </c>
      <c r="X501" s="17">
        <v>0.12875331549538199</v>
      </c>
      <c r="Y501" s="17">
        <v>0.100114615032286</v>
      </c>
      <c r="Z501" s="17">
        <v>0.10911024384993701</v>
      </c>
      <c r="AA501" s="17">
        <v>0.119492751301571</v>
      </c>
      <c r="AB501" s="17">
        <v>9.4245981141682394E-2</v>
      </c>
      <c r="AC501" s="17">
        <v>5.8564106398440202E-2</v>
      </c>
      <c r="AD501" s="17">
        <v>9.2116630846426198E-2</v>
      </c>
      <c r="AE501" s="17"/>
      <c r="AF501" s="17">
        <v>0.100491136000413</v>
      </c>
      <c r="AG501" s="17">
        <v>8.4594225931322001E-2</v>
      </c>
      <c r="AH501" s="17">
        <v>0.15735361443079901</v>
      </c>
      <c r="AI501" s="17"/>
      <c r="AJ501" s="17">
        <v>9.7646230122377303E-2</v>
      </c>
      <c r="AK501" s="17">
        <v>0.127257007686011</v>
      </c>
      <c r="AL501" s="17">
        <v>7.5038767781546098E-2</v>
      </c>
      <c r="AM501" s="17">
        <v>0.161788628701731</v>
      </c>
      <c r="AN501" s="17">
        <v>0.11780322750484699</v>
      </c>
      <c r="AO501" s="17"/>
      <c r="AP501" s="17">
        <v>0.11497369701709501</v>
      </c>
      <c r="AQ501" s="17">
        <v>0.13313608645626801</v>
      </c>
      <c r="AR501" s="17">
        <v>0.121807242975145</v>
      </c>
    </row>
    <row r="502" spans="2:44" x14ac:dyDescent="0.5">
      <c r="B502" t="s">
        <v>255</v>
      </c>
      <c r="C502" s="17">
        <v>0.31411193930117498</v>
      </c>
      <c r="D502" s="17">
        <v>0.32013948259506497</v>
      </c>
      <c r="E502" s="17">
        <v>0.308515576350121</v>
      </c>
      <c r="F502" s="17"/>
      <c r="G502" s="17">
        <v>0.39348523371324901</v>
      </c>
      <c r="H502" s="17">
        <v>0.41016760695524401</v>
      </c>
      <c r="I502" s="17">
        <v>0.29745288729094499</v>
      </c>
      <c r="J502" s="17">
        <v>0.32571587211657599</v>
      </c>
      <c r="K502" s="17">
        <v>0.26988794311889303</v>
      </c>
      <c r="L502" s="17">
        <v>0.21716123336048501</v>
      </c>
      <c r="M502" s="17"/>
      <c r="N502" s="17">
        <v>0.34013467497840699</v>
      </c>
      <c r="O502" s="17">
        <v>0.312926636373838</v>
      </c>
      <c r="P502" s="17">
        <v>0.33160452443139699</v>
      </c>
      <c r="Q502" s="17">
        <v>0.27311143907218399</v>
      </c>
      <c r="R502" s="17"/>
      <c r="S502" s="17">
        <v>0.30927935803630502</v>
      </c>
      <c r="T502" s="17">
        <v>0.28894484817018101</v>
      </c>
      <c r="U502" s="17">
        <v>0.33588022530681</v>
      </c>
      <c r="V502" s="17">
        <v>0.26746222114296397</v>
      </c>
      <c r="W502" s="17">
        <v>0.32310076940641003</v>
      </c>
      <c r="X502" s="17">
        <v>0.30242457181014898</v>
      </c>
      <c r="Y502" s="17">
        <v>0.29379626876224202</v>
      </c>
      <c r="Z502" s="17">
        <v>0.25498592047931301</v>
      </c>
      <c r="AA502" s="17">
        <v>0.35375462073542202</v>
      </c>
      <c r="AB502" s="17">
        <v>0.35164068365269002</v>
      </c>
      <c r="AC502" s="17">
        <v>0.32015592195046799</v>
      </c>
      <c r="AD502" s="17">
        <v>0.40678746688531298</v>
      </c>
      <c r="AE502" s="17"/>
      <c r="AF502" s="17">
        <v>0.24966953994827801</v>
      </c>
      <c r="AG502" s="17">
        <v>0.34483049221975498</v>
      </c>
      <c r="AH502" s="17">
        <v>0.32202318758495102</v>
      </c>
      <c r="AI502" s="17"/>
      <c r="AJ502" s="17">
        <v>0.29735070474478897</v>
      </c>
      <c r="AK502" s="17">
        <v>0.33155987029846301</v>
      </c>
      <c r="AL502" s="17">
        <v>0.27387581528412402</v>
      </c>
      <c r="AM502" s="17">
        <v>0.15979066691642699</v>
      </c>
      <c r="AN502" s="17">
        <v>0.30655830676708401</v>
      </c>
      <c r="AO502" s="17"/>
      <c r="AP502" s="17">
        <v>0.34069579477020701</v>
      </c>
      <c r="AQ502" s="17">
        <v>0.33824881425798597</v>
      </c>
      <c r="AR502" s="17">
        <v>0.31374038218327499</v>
      </c>
    </row>
    <row r="503" spans="2:44" x14ac:dyDescent="0.5">
      <c r="B503" t="s">
        <v>256</v>
      </c>
      <c r="C503" s="17">
        <v>0.22079742384963999</v>
      </c>
      <c r="D503" s="17">
        <v>0.223633596381932</v>
      </c>
      <c r="E503" s="17">
        <v>0.218892370370256</v>
      </c>
      <c r="F503" s="17"/>
      <c r="G503" s="17">
        <v>0.173133855989415</v>
      </c>
      <c r="H503" s="17">
        <v>0.169565331905633</v>
      </c>
      <c r="I503" s="17">
        <v>0.21401647504694901</v>
      </c>
      <c r="J503" s="17">
        <v>0.23444438069638901</v>
      </c>
      <c r="K503" s="17">
        <v>0.21510877067806999</v>
      </c>
      <c r="L503" s="17">
        <v>0.29239616596755402</v>
      </c>
      <c r="M503" s="17"/>
      <c r="N503" s="17">
        <v>0.21905189203417699</v>
      </c>
      <c r="O503" s="17">
        <v>0.22310389783557599</v>
      </c>
      <c r="P503" s="17">
        <v>0.234747747027863</v>
      </c>
      <c r="Q503" s="17">
        <v>0.21022421247345999</v>
      </c>
      <c r="R503" s="17"/>
      <c r="S503" s="17">
        <v>0.23876036747002799</v>
      </c>
      <c r="T503" s="17">
        <v>0.241340654748737</v>
      </c>
      <c r="U503" s="17">
        <v>0.20683974022500401</v>
      </c>
      <c r="V503" s="17">
        <v>0.22613120460354899</v>
      </c>
      <c r="W503" s="17">
        <v>0.20566372924322099</v>
      </c>
      <c r="X503" s="17">
        <v>0.230575299691678</v>
      </c>
      <c r="Y503" s="17">
        <v>0.22511931859967499</v>
      </c>
      <c r="Z503" s="17">
        <v>0.29874138998793998</v>
      </c>
      <c r="AA503" s="17">
        <v>0.19497437539009699</v>
      </c>
      <c r="AB503" s="17">
        <v>0.22559599986576701</v>
      </c>
      <c r="AC503" s="17">
        <v>0.186587800829353</v>
      </c>
      <c r="AD503" s="17">
        <v>9.7082198911375497E-2</v>
      </c>
      <c r="AE503" s="17"/>
      <c r="AF503" s="17">
        <v>0.230312663794487</v>
      </c>
      <c r="AG503" s="17">
        <v>0.224933044008232</v>
      </c>
      <c r="AH503" s="17">
        <v>0.19924181345501199</v>
      </c>
      <c r="AI503" s="17"/>
      <c r="AJ503" s="17">
        <v>0.231893060775202</v>
      </c>
      <c r="AK503" s="17">
        <v>0.21584483315655201</v>
      </c>
      <c r="AL503" s="17">
        <v>0.204967660797999</v>
      </c>
      <c r="AM503" s="17">
        <v>0.258585001193813</v>
      </c>
      <c r="AN503" s="17">
        <v>0.23033691107881901</v>
      </c>
      <c r="AO503" s="17"/>
      <c r="AP503" s="17">
        <v>0.192702373272472</v>
      </c>
      <c r="AQ503" s="17">
        <v>0.196445751126577</v>
      </c>
      <c r="AR503" s="17">
        <v>0.13273875317846001</v>
      </c>
    </row>
    <row r="504" spans="2:44" x14ac:dyDescent="0.5">
      <c r="B504" t="s">
        <v>257</v>
      </c>
      <c r="C504" s="17">
        <v>0.225470225896647</v>
      </c>
      <c r="D504" s="17">
        <v>0.21662763288522299</v>
      </c>
      <c r="E504" s="17">
        <v>0.23405337805214901</v>
      </c>
      <c r="F504" s="17"/>
      <c r="G504" s="17">
        <v>0.21664898967056001</v>
      </c>
      <c r="H504" s="17">
        <v>0.18778969365572501</v>
      </c>
      <c r="I504" s="17">
        <v>0.25119069375404601</v>
      </c>
      <c r="J504" s="17">
        <v>0.246124874966866</v>
      </c>
      <c r="K504" s="17">
        <v>0.26895688377158999</v>
      </c>
      <c r="L504" s="17">
        <v>0.194744832017515</v>
      </c>
      <c r="M504" s="17"/>
      <c r="N504" s="17">
        <v>0.19694015260072101</v>
      </c>
      <c r="O504" s="17">
        <v>0.223988329563101</v>
      </c>
      <c r="P504" s="17">
        <v>0.24913543422131701</v>
      </c>
      <c r="Q504" s="17">
        <v>0.23536706372854299</v>
      </c>
      <c r="R504" s="17"/>
      <c r="S504" s="17">
        <v>0.18988623481431</v>
      </c>
      <c r="T504" s="17">
        <v>0.23554868464352699</v>
      </c>
      <c r="U504" s="17">
        <v>0.25723067429531399</v>
      </c>
      <c r="V504" s="17">
        <v>0.22157579216531301</v>
      </c>
      <c r="W504" s="17">
        <v>0.208613352474601</v>
      </c>
      <c r="X504" s="17">
        <v>0.22420205680302999</v>
      </c>
      <c r="Y504" s="17">
        <v>0.26061664052660799</v>
      </c>
      <c r="Z504" s="17">
        <v>0.24300677315666899</v>
      </c>
      <c r="AA504" s="17">
        <v>0.214068957687822</v>
      </c>
      <c r="AB504" s="17">
        <v>0.221126625242763</v>
      </c>
      <c r="AC504" s="17">
        <v>0.23297749076494201</v>
      </c>
      <c r="AD504" s="17">
        <v>0.243461475846634</v>
      </c>
      <c r="AE504" s="17"/>
      <c r="AF504" s="17">
        <v>0.244297442492735</v>
      </c>
      <c r="AG504" s="17">
        <v>0.231234915037865</v>
      </c>
      <c r="AH504" s="17">
        <v>0.205923044071463</v>
      </c>
      <c r="AI504" s="17"/>
      <c r="AJ504" s="17">
        <v>0.22379656772296999</v>
      </c>
      <c r="AK504" s="17">
        <v>0.216947725817321</v>
      </c>
      <c r="AL504" s="17">
        <v>0.26718501758979901</v>
      </c>
      <c r="AM504" s="17">
        <v>0.26476577865122403</v>
      </c>
      <c r="AN504" s="17">
        <v>0.20654726810783</v>
      </c>
      <c r="AO504" s="17"/>
      <c r="AP504" s="17">
        <v>0.22604442547287701</v>
      </c>
      <c r="AQ504" s="17">
        <v>0.21868169569725299</v>
      </c>
      <c r="AR504" s="17">
        <v>0.25435856290136499</v>
      </c>
    </row>
    <row r="505" spans="2:44" x14ac:dyDescent="0.5">
      <c r="B505" t="s">
        <v>258</v>
      </c>
      <c r="C505" s="17">
        <v>0.12858269079366999</v>
      </c>
      <c r="D505" s="17">
        <v>0.12954446627435401</v>
      </c>
      <c r="E505" s="17">
        <v>0.12610453771978899</v>
      </c>
      <c r="F505" s="17"/>
      <c r="G505" s="17">
        <v>3.6945322570551997E-2</v>
      </c>
      <c r="H505" s="17">
        <v>5.8458575224668199E-2</v>
      </c>
      <c r="I505" s="17">
        <v>0.12206891684455499</v>
      </c>
      <c r="J505" s="17">
        <v>0.115339580248719</v>
      </c>
      <c r="K505" s="17">
        <v>0.17691925274888901</v>
      </c>
      <c r="L505" s="17">
        <v>0.230138873041247</v>
      </c>
      <c r="M505" s="17"/>
      <c r="N505" s="17">
        <v>0.107796802193286</v>
      </c>
      <c r="O505" s="17">
        <v>0.12809366460778199</v>
      </c>
      <c r="P505" s="17">
        <v>8.7102669656516293E-2</v>
      </c>
      <c r="Q505" s="17">
        <v>0.18504912561221901</v>
      </c>
      <c r="R505" s="17"/>
      <c r="S505" s="17">
        <v>9.7598445454582905E-2</v>
      </c>
      <c r="T505" s="17">
        <v>0.15170445852235601</v>
      </c>
      <c r="U505" s="17">
        <v>9.9601333163672395E-2</v>
      </c>
      <c r="V505" s="17">
        <v>0.18497743804102901</v>
      </c>
      <c r="W505" s="17">
        <v>0.13429514382062999</v>
      </c>
      <c r="X505" s="17">
        <v>0.114044756199762</v>
      </c>
      <c r="Y505" s="17">
        <v>0.120353157079189</v>
      </c>
      <c r="Z505" s="17">
        <v>9.4155672526141196E-2</v>
      </c>
      <c r="AA505" s="17">
        <v>0.11770929488508899</v>
      </c>
      <c r="AB505" s="17">
        <v>0.107390710097098</v>
      </c>
      <c r="AC505" s="17">
        <v>0.20171468005679799</v>
      </c>
      <c r="AD505" s="17">
        <v>0.160552227510252</v>
      </c>
      <c r="AE505" s="17"/>
      <c r="AF505" s="17">
        <v>0.17522921776408701</v>
      </c>
      <c r="AG505" s="17">
        <v>0.11440732280282501</v>
      </c>
      <c r="AH505" s="17">
        <v>0.115458340457775</v>
      </c>
      <c r="AI505" s="17"/>
      <c r="AJ505" s="17">
        <v>0.14931343663466201</v>
      </c>
      <c r="AK505" s="17">
        <v>0.108390563041653</v>
      </c>
      <c r="AL505" s="17">
        <v>0.17893273854653199</v>
      </c>
      <c r="AM505" s="17">
        <v>0.15506992453680399</v>
      </c>
      <c r="AN505" s="17">
        <v>0.138754286541421</v>
      </c>
      <c r="AO505" s="17"/>
      <c r="AP505" s="17">
        <v>0.12558370946734901</v>
      </c>
      <c r="AQ505" s="17">
        <v>0.113487652461915</v>
      </c>
      <c r="AR505" s="17">
        <v>0.177355058761754</v>
      </c>
    </row>
    <row r="506" spans="2:44" x14ac:dyDescent="0.5">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17"/>
      <c r="AK506" s="17"/>
      <c r="AL506" s="17"/>
      <c r="AM506" s="17"/>
      <c r="AN506" s="17"/>
      <c r="AO506" s="17"/>
      <c r="AP506" s="17"/>
      <c r="AQ506" s="17"/>
      <c r="AR506" s="17"/>
    </row>
    <row r="507" spans="2:44" x14ac:dyDescent="0.5">
      <c r="B507" s="6" t="s">
        <v>267</v>
      </c>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17"/>
      <c r="AK507" s="17"/>
      <c r="AL507" s="17"/>
      <c r="AM507" s="17"/>
      <c r="AN507" s="17"/>
      <c r="AO507" s="17"/>
      <c r="AP507" s="17"/>
      <c r="AQ507" s="17"/>
      <c r="AR507" s="17"/>
    </row>
    <row r="508" spans="2:44" x14ac:dyDescent="0.5">
      <c r="B508" s="24" t="s">
        <v>75</v>
      </c>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17"/>
      <c r="AK508" s="17"/>
      <c r="AL508" s="17"/>
      <c r="AM508" s="17"/>
      <c r="AN508" s="17"/>
      <c r="AO508" s="17"/>
      <c r="AP508" s="17"/>
      <c r="AQ508" s="17"/>
      <c r="AR508" s="17"/>
    </row>
    <row r="509" spans="2:44" x14ac:dyDescent="0.5">
      <c r="B509" t="s">
        <v>165</v>
      </c>
      <c r="C509" s="17">
        <v>0.47866124547654298</v>
      </c>
      <c r="D509" s="17">
        <v>0.49536857954630997</v>
      </c>
      <c r="E509" s="17">
        <v>0.461231969590644</v>
      </c>
      <c r="F509" s="17"/>
      <c r="G509" s="17">
        <v>0.39959929812399902</v>
      </c>
      <c r="H509" s="17">
        <v>0.42463248493183497</v>
      </c>
      <c r="I509" s="17">
        <v>0.41819266438358199</v>
      </c>
      <c r="J509" s="17">
        <v>0.45685801923934199</v>
      </c>
      <c r="K509" s="17">
        <v>0.53988905931074604</v>
      </c>
      <c r="L509" s="17">
        <v>0.60114267148184297</v>
      </c>
      <c r="M509" s="17"/>
      <c r="N509" s="17">
        <v>0.53839671045328896</v>
      </c>
      <c r="O509" s="17">
        <v>0.49588389508310099</v>
      </c>
      <c r="P509" s="17">
        <v>0.47113578879816298</v>
      </c>
      <c r="Q509" s="17">
        <v>0.40001961519372198</v>
      </c>
      <c r="R509" s="17"/>
      <c r="S509" s="17">
        <v>0.51893209401637796</v>
      </c>
      <c r="T509" s="17">
        <v>0.47598313572388301</v>
      </c>
      <c r="U509" s="17">
        <v>0.51982197540898201</v>
      </c>
      <c r="V509" s="17">
        <v>0.49688395785890099</v>
      </c>
      <c r="W509" s="17">
        <v>0.47282511429296198</v>
      </c>
      <c r="X509" s="17">
        <v>0.47568990388462801</v>
      </c>
      <c r="Y509" s="17">
        <v>0.42331728943565999</v>
      </c>
      <c r="Z509" s="17">
        <v>0.51775609856538496</v>
      </c>
      <c r="AA509" s="17">
        <v>0.43724876248109301</v>
      </c>
      <c r="AB509" s="17">
        <v>0.45101113740603299</v>
      </c>
      <c r="AC509" s="17">
        <v>0.47373165601989398</v>
      </c>
      <c r="AD509" s="17">
        <v>0.49904937135073402</v>
      </c>
      <c r="AE509" s="17"/>
      <c r="AF509" s="17">
        <v>0.48847381848413401</v>
      </c>
      <c r="AG509" s="17">
        <v>0.51341382988978401</v>
      </c>
      <c r="AH509" s="17">
        <v>0.42512760503441999</v>
      </c>
      <c r="AI509" s="17"/>
      <c r="AJ509" s="17">
        <v>0.53515209028695099</v>
      </c>
      <c r="AK509" s="17">
        <v>0.459951553015848</v>
      </c>
      <c r="AL509" s="17">
        <v>0.49515245301573202</v>
      </c>
      <c r="AM509" s="17">
        <v>0.41103688853213899</v>
      </c>
      <c r="AN509" s="17">
        <v>0.436818402862647</v>
      </c>
      <c r="AO509" s="17"/>
      <c r="AP509" s="17">
        <v>0.54019775338221199</v>
      </c>
      <c r="AQ509" s="17">
        <v>0.48106659960554898</v>
      </c>
      <c r="AR509" s="17">
        <v>0.47192051184620698</v>
      </c>
    </row>
    <row r="510" spans="2:44" x14ac:dyDescent="0.5">
      <c r="B510" t="s">
        <v>161</v>
      </c>
      <c r="C510" s="17">
        <v>0.45321315174191001</v>
      </c>
      <c r="D510" s="17">
        <v>0.4366160536166</v>
      </c>
      <c r="E510" s="17">
        <v>0.469329851388194</v>
      </c>
      <c r="F510" s="17"/>
      <c r="G510" s="17">
        <v>0.43129044422895801</v>
      </c>
      <c r="H510" s="17">
        <v>0.42850101519240802</v>
      </c>
      <c r="I510" s="17">
        <v>0.36543824043891399</v>
      </c>
      <c r="J510" s="17">
        <v>0.454332888006453</v>
      </c>
      <c r="K510" s="17">
        <v>0.44548718773617202</v>
      </c>
      <c r="L510" s="17">
        <v>0.56389510013720401</v>
      </c>
      <c r="M510" s="17"/>
      <c r="N510" s="17">
        <v>0.43693668428116</v>
      </c>
      <c r="O510" s="17">
        <v>0.45769697315082802</v>
      </c>
      <c r="P510" s="17">
        <v>0.47268922621103099</v>
      </c>
      <c r="Q510" s="17">
        <v>0.44754736623423402</v>
      </c>
      <c r="R510" s="17"/>
      <c r="S510" s="17">
        <v>0.42845924262045099</v>
      </c>
      <c r="T510" s="17">
        <v>0.48349601027564099</v>
      </c>
      <c r="U510" s="17">
        <v>0.48291539308334602</v>
      </c>
      <c r="V510" s="17">
        <v>0.48816770210032001</v>
      </c>
      <c r="W510" s="17">
        <v>0.39529877606923702</v>
      </c>
      <c r="X510" s="17">
        <v>0.482122694137887</v>
      </c>
      <c r="Y510" s="17">
        <v>0.47372334203984101</v>
      </c>
      <c r="Z510" s="17">
        <v>0.423739958787204</v>
      </c>
      <c r="AA510" s="17">
        <v>0.42849382807791803</v>
      </c>
      <c r="AB510" s="17">
        <v>0.40209784702993201</v>
      </c>
      <c r="AC510" s="17">
        <v>0.47874813787299803</v>
      </c>
      <c r="AD510" s="17">
        <v>0.487962482162204</v>
      </c>
      <c r="AE510" s="17"/>
      <c r="AF510" s="17">
        <v>0.48750502713244298</v>
      </c>
      <c r="AG510" s="17">
        <v>0.44107468773470498</v>
      </c>
      <c r="AH510" s="17">
        <v>0.451740724184096</v>
      </c>
      <c r="AI510" s="17"/>
      <c r="AJ510" s="17">
        <v>0.50738249295994098</v>
      </c>
      <c r="AK510" s="17">
        <v>0.39813148824796701</v>
      </c>
      <c r="AL510" s="17">
        <v>0.50775041461390902</v>
      </c>
      <c r="AM510" s="17">
        <v>0.48749790519875702</v>
      </c>
      <c r="AN510" s="17">
        <v>0.43919085499854299</v>
      </c>
      <c r="AO510" s="17"/>
      <c r="AP510" s="17">
        <v>0.48113524459399398</v>
      </c>
      <c r="AQ510" s="17">
        <v>0.45121305183877097</v>
      </c>
      <c r="AR510" s="17">
        <v>0.447139929041378</v>
      </c>
    </row>
    <row r="511" spans="2:44" x14ac:dyDescent="0.5">
      <c r="B511" t="s">
        <v>162</v>
      </c>
      <c r="C511" s="17">
        <v>0.449481810370431</v>
      </c>
      <c r="D511" s="17">
        <v>0.45454000350064899</v>
      </c>
      <c r="E511" s="17">
        <v>0.44426604673480602</v>
      </c>
      <c r="F511" s="17"/>
      <c r="G511" s="17">
        <v>0.41933209513817299</v>
      </c>
      <c r="H511" s="17">
        <v>0.42510101905790698</v>
      </c>
      <c r="I511" s="17">
        <v>0.41397492165081901</v>
      </c>
      <c r="J511" s="17">
        <v>0.44508780206514698</v>
      </c>
      <c r="K511" s="17">
        <v>0.48035319354649397</v>
      </c>
      <c r="L511" s="17">
        <v>0.50115129381095802</v>
      </c>
      <c r="M511" s="17"/>
      <c r="N511" s="17">
        <v>0.45171533412359999</v>
      </c>
      <c r="O511" s="17">
        <v>0.474366585802243</v>
      </c>
      <c r="P511" s="17">
        <v>0.46805149022671799</v>
      </c>
      <c r="Q511" s="17">
        <v>0.40742420047699801</v>
      </c>
      <c r="R511" s="17"/>
      <c r="S511" s="17">
        <v>0.40967185253076499</v>
      </c>
      <c r="T511" s="17">
        <v>0.43741232219263099</v>
      </c>
      <c r="U511" s="17">
        <v>0.40311635045425398</v>
      </c>
      <c r="V511" s="17">
        <v>0.43252694972852901</v>
      </c>
      <c r="W511" s="17">
        <v>0.46475836935259601</v>
      </c>
      <c r="X511" s="17">
        <v>0.532977634717408</v>
      </c>
      <c r="Y511" s="17">
        <v>0.45416414355946</v>
      </c>
      <c r="Z511" s="17">
        <v>0.47278800572771101</v>
      </c>
      <c r="AA511" s="17">
        <v>0.44889966185871</v>
      </c>
      <c r="AB511" s="17">
        <v>0.48046365570255201</v>
      </c>
      <c r="AC511" s="17">
        <v>0.465047032066365</v>
      </c>
      <c r="AD511" s="17">
        <v>0.415648410015025</v>
      </c>
      <c r="AE511" s="17"/>
      <c r="AF511" s="17">
        <v>0.46497791255631599</v>
      </c>
      <c r="AG511" s="17">
        <v>0.46113038923965799</v>
      </c>
      <c r="AH511" s="17">
        <v>0.42541426395322102</v>
      </c>
      <c r="AI511" s="17"/>
      <c r="AJ511" s="17">
        <v>0.49838979223345298</v>
      </c>
      <c r="AK511" s="17">
        <v>0.44958262626441697</v>
      </c>
      <c r="AL511" s="17">
        <v>0.43991847243772703</v>
      </c>
      <c r="AM511" s="17">
        <v>0.32831377528449202</v>
      </c>
      <c r="AN511" s="17">
        <v>0.409672433395879</v>
      </c>
      <c r="AO511" s="17"/>
      <c r="AP511" s="17">
        <v>0.50878879029121005</v>
      </c>
      <c r="AQ511" s="17">
        <v>0.47521723246893899</v>
      </c>
      <c r="AR511" s="17">
        <v>0.39315847040855001</v>
      </c>
    </row>
    <row r="512" spans="2:44" x14ac:dyDescent="0.5">
      <c r="B512" t="s">
        <v>163</v>
      </c>
      <c r="C512" s="17">
        <v>0.43867607473373399</v>
      </c>
      <c r="D512" s="17">
        <v>0.43971963675357501</v>
      </c>
      <c r="E512" s="17">
        <v>0.43639774922207902</v>
      </c>
      <c r="F512" s="17"/>
      <c r="G512" s="17">
        <v>0.40694263318495</v>
      </c>
      <c r="H512" s="17">
        <v>0.38271589836174202</v>
      </c>
      <c r="I512" s="17">
        <v>0.43375631764257899</v>
      </c>
      <c r="J512" s="17">
        <v>0.402439005920878</v>
      </c>
      <c r="K512" s="17">
        <v>0.48884393804592202</v>
      </c>
      <c r="L512" s="17">
        <v>0.50505934025527299</v>
      </c>
      <c r="M512" s="17"/>
      <c r="N512" s="17">
        <v>0.50292009319778197</v>
      </c>
      <c r="O512" s="17">
        <v>0.44407866720322697</v>
      </c>
      <c r="P512" s="17">
        <v>0.40176972032674102</v>
      </c>
      <c r="Q512" s="17">
        <v>0.39466523817106097</v>
      </c>
      <c r="R512" s="17"/>
      <c r="S512" s="17">
        <v>0.446675792338944</v>
      </c>
      <c r="T512" s="17">
        <v>0.41399015051398302</v>
      </c>
      <c r="U512" s="17">
        <v>0.43362869331681803</v>
      </c>
      <c r="V512" s="17">
        <v>0.42774052625283998</v>
      </c>
      <c r="W512" s="17">
        <v>0.44468573589955301</v>
      </c>
      <c r="X512" s="17">
        <v>0.45886097040919399</v>
      </c>
      <c r="Y512" s="17">
        <v>0.398159876201298</v>
      </c>
      <c r="Z512" s="17">
        <v>0.42281848572526898</v>
      </c>
      <c r="AA512" s="17">
        <v>0.48197428094725597</v>
      </c>
      <c r="AB512" s="17">
        <v>0.48279791635629699</v>
      </c>
      <c r="AC512" s="17">
        <v>0.35567740964965799</v>
      </c>
      <c r="AD512" s="17">
        <v>0.45708453862081899</v>
      </c>
      <c r="AE512" s="17"/>
      <c r="AF512" s="17">
        <v>0.43638995402224201</v>
      </c>
      <c r="AG512" s="17">
        <v>0.46767418533424099</v>
      </c>
      <c r="AH512" s="17">
        <v>0.38528489948230898</v>
      </c>
      <c r="AI512" s="17"/>
      <c r="AJ512" s="17">
        <v>0.44896034706751797</v>
      </c>
      <c r="AK512" s="17">
        <v>0.450229930435248</v>
      </c>
      <c r="AL512" s="17">
        <v>0.45380346723007398</v>
      </c>
      <c r="AM512" s="17">
        <v>0.36753117384896999</v>
      </c>
      <c r="AN512" s="17">
        <v>0.40607804050514601</v>
      </c>
      <c r="AO512" s="17"/>
      <c r="AP512" s="17">
        <v>0.465771790588276</v>
      </c>
      <c r="AQ512" s="17">
        <v>0.46453437097810202</v>
      </c>
      <c r="AR512" s="17">
        <v>0.49523940648881798</v>
      </c>
    </row>
    <row r="513" spans="2:44" x14ac:dyDescent="0.5">
      <c r="B513" t="s">
        <v>171</v>
      </c>
      <c r="C513" s="17">
        <v>0.40503129674669403</v>
      </c>
      <c r="D513" s="17">
        <v>0.41514139774742898</v>
      </c>
      <c r="E513" s="17">
        <v>0.39469908043937701</v>
      </c>
      <c r="F513" s="17"/>
      <c r="G513" s="17">
        <v>0.38329768970383299</v>
      </c>
      <c r="H513" s="17">
        <v>0.34035871575029403</v>
      </c>
      <c r="I513" s="17">
        <v>0.41136100388369801</v>
      </c>
      <c r="J513" s="17">
        <v>0.432503148570969</v>
      </c>
      <c r="K513" s="17">
        <v>0.44324755815501898</v>
      </c>
      <c r="L513" s="17">
        <v>0.418660120060595</v>
      </c>
      <c r="M513" s="17"/>
      <c r="N513" s="17">
        <v>0.44965736122377697</v>
      </c>
      <c r="O513" s="17">
        <v>0.420507738789692</v>
      </c>
      <c r="P513" s="17">
        <v>0.39060449290717197</v>
      </c>
      <c r="Q513" s="17">
        <v>0.353829297956746</v>
      </c>
      <c r="R513" s="17"/>
      <c r="S513" s="17">
        <v>0.37355299031433098</v>
      </c>
      <c r="T513" s="17">
        <v>0.396087954443752</v>
      </c>
      <c r="U513" s="17">
        <v>0.42002521606750198</v>
      </c>
      <c r="V513" s="17">
        <v>0.42139751785863699</v>
      </c>
      <c r="W513" s="17">
        <v>0.37980579801356301</v>
      </c>
      <c r="X513" s="17">
        <v>0.44071711700091398</v>
      </c>
      <c r="Y513" s="17">
        <v>0.37643806325475498</v>
      </c>
      <c r="Z513" s="17">
        <v>0.36998956388031801</v>
      </c>
      <c r="AA513" s="17">
        <v>0.44010840344378199</v>
      </c>
      <c r="AB513" s="17">
        <v>0.43507168182545097</v>
      </c>
      <c r="AC513" s="17">
        <v>0.42771258972721798</v>
      </c>
      <c r="AD513" s="17">
        <v>0.319261731026944</v>
      </c>
      <c r="AE513" s="17"/>
      <c r="AF513" s="17">
        <v>0.40151285381596502</v>
      </c>
      <c r="AG513" s="17">
        <v>0.42063957770419003</v>
      </c>
      <c r="AH513" s="17">
        <v>0.39000566754085703</v>
      </c>
      <c r="AI513" s="17"/>
      <c r="AJ513" s="17">
        <v>0.42731331863615002</v>
      </c>
      <c r="AK513" s="17">
        <v>0.361459667557885</v>
      </c>
      <c r="AL513" s="17">
        <v>0.50009440316819798</v>
      </c>
      <c r="AM513" s="17">
        <v>0.38462934967851298</v>
      </c>
      <c r="AN513" s="17">
        <v>0.366864121391623</v>
      </c>
      <c r="AO513" s="17"/>
      <c r="AP513" s="17">
        <v>0.38230991933179098</v>
      </c>
      <c r="AQ513" s="17">
        <v>0.42175718328151601</v>
      </c>
      <c r="AR513" s="17">
        <v>0.51590387223921697</v>
      </c>
    </row>
    <row r="514" spans="2:44" x14ac:dyDescent="0.5">
      <c r="B514" t="s">
        <v>170</v>
      </c>
      <c r="C514" s="17">
        <v>0.38905532709618201</v>
      </c>
      <c r="D514" s="17">
        <v>0.41915556099731199</v>
      </c>
      <c r="E514" s="17">
        <v>0.35818570410231099</v>
      </c>
      <c r="F514" s="17"/>
      <c r="G514" s="17">
        <v>0.45972569672574098</v>
      </c>
      <c r="H514" s="17">
        <v>0.40532588496765898</v>
      </c>
      <c r="I514" s="17">
        <v>0.39036240086303098</v>
      </c>
      <c r="J514" s="17">
        <v>0.38914700892888798</v>
      </c>
      <c r="K514" s="17">
        <v>0.415722800105646</v>
      </c>
      <c r="L514" s="17">
        <v>0.309627707279158</v>
      </c>
      <c r="M514" s="17"/>
      <c r="N514" s="17">
        <v>0.42444623221556999</v>
      </c>
      <c r="O514" s="17">
        <v>0.40954994991194099</v>
      </c>
      <c r="P514" s="17">
        <v>0.38124671605877097</v>
      </c>
      <c r="Q514" s="17">
        <v>0.34033859666503602</v>
      </c>
      <c r="R514" s="17"/>
      <c r="S514" s="17">
        <v>0.40004837740223698</v>
      </c>
      <c r="T514" s="17">
        <v>0.32680544665809202</v>
      </c>
      <c r="U514" s="17">
        <v>0.40768987546341301</v>
      </c>
      <c r="V514" s="17">
        <v>0.37268403924279597</v>
      </c>
      <c r="W514" s="17">
        <v>0.40287092711696798</v>
      </c>
      <c r="X514" s="17">
        <v>0.414829446469548</v>
      </c>
      <c r="Y514" s="17">
        <v>0.35538140371982702</v>
      </c>
      <c r="Z514" s="17">
        <v>0.43540758713504801</v>
      </c>
      <c r="AA514" s="17">
        <v>0.41043183658701199</v>
      </c>
      <c r="AB514" s="17">
        <v>0.42464027844341101</v>
      </c>
      <c r="AC514" s="17">
        <v>0.35765611269064401</v>
      </c>
      <c r="AD514" s="17">
        <v>0.39274202725987001</v>
      </c>
      <c r="AE514" s="17"/>
      <c r="AF514" s="17">
        <v>0.36427128221369798</v>
      </c>
      <c r="AG514" s="17">
        <v>0.39437952881115301</v>
      </c>
      <c r="AH514" s="17">
        <v>0.410968670906036</v>
      </c>
      <c r="AI514" s="17"/>
      <c r="AJ514" s="17">
        <v>0.38772559740707002</v>
      </c>
      <c r="AK514" s="17">
        <v>0.36565786229356601</v>
      </c>
      <c r="AL514" s="17">
        <v>0.39506003147686702</v>
      </c>
      <c r="AM514" s="17">
        <v>0.45245239167902301</v>
      </c>
      <c r="AN514" s="17">
        <v>0.38533389195673701</v>
      </c>
      <c r="AO514" s="17"/>
      <c r="AP514" s="17">
        <v>0.39790829361775099</v>
      </c>
      <c r="AQ514" s="17">
        <v>0.41579210028688202</v>
      </c>
      <c r="AR514" s="17">
        <v>0.43080490247598402</v>
      </c>
    </row>
    <row r="515" spans="2:44" x14ac:dyDescent="0.5">
      <c r="B515" t="s">
        <v>167</v>
      </c>
      <c r="C515" s="17">
        <v>0.29488904000824501</v>
      </c>
      <c r="D515" s="17">
        <v>0.31378041031434201</v>
      </c>
      <c r="E515" s="17">
        <v>0.27570208473786001</v>
      </c>
      <c r="F515" s="17"/>
      <c r="G515" s="17">
        <v>0.19467639745434001</v>
      </c>
      <c r="H515" s="17">
        <v>0.23987617174277101</v>
      </c>
      <c r="I515" s="17">
        <v>0.222872367121461</v>
      </c>
      <c r="J515" s="17">
        <v>0.27626541830729801</v>
      </c>
      <c r="K515" s="17">
        <v>0.359416833158199</v>
      </c>
      <c r="L515" s="17">
        <v>0.43687387832422597</v>
      </c>
      <c r="M515" s="17"/>
      <c r="N515" s="17">
        <v>0.33413184934046802</v>
      </c>
      <c r="O515" s="17">
        <v>0.29369495211658198</v>
      </c>
      <c r="P515" s="17">
        <v>0.25368512320759301</v>
      </c>
      <c r="Q515" s="17">
        <v>0.28881022853705401</v>
      </c>
      <c r="R515" s="17"/>
      <c r="S515" s="17">
        <v>0.235407315114427</v>
      </c>
      <c r="T515" s="17">
        <v>0.32303442780756098</v>
      </c>
      <c r="U515" s="17">
        <v>0.26396117965427801</v>
      </c>
      <c r="V515" s="17">
        <v>0.2919133400442</v>
      </c>
      <c r="W515" s="17">
        <v>0.29559667261114903</v>
      </c>
      <c r="X515" s="17">
        <v>0.27707347529215698</v>
      </c>
      <c r="Y515" s="17">
        <v>0.33124186146476098</v>
      </c>
      <c r="Z515" s="17">
        <v>0.343457300569738</v>
      </c>
      <c r="AA515" s="17">
        <v>0.34705787851790898</v>
      </c>
      <c r="AB515" s="17">
        <v>0.27270708283559902</v>
      </c>
      <c r="AC515" s="17">
        <v>0.31852050126700698</v>
      </c>
      <c r="AD515" s="17">
        <v>0.26852562973088601</v>
      </c>
      <c r="AE515" s="17"/>
      <c r="AF515" s="17">
        <v>0.33011912458448101</v>
      </c>
      <c r="AG515" s="17">
        <v>0.31992267086526399</v>
      </c>
      <c r="AH515" s="17">
        <v>0.225739605446345</v>
      </c>
      <c r="AI515" s="17"/>
      <c r="AJ515" s="17">
        <v>0.33196527800141301</v>
      </c>
      <c r="AK515" s="17">
        <v>0.27370050210847802</v>
      </c>
      <c r="AL515" s="17">
        <v>0.33461274618638398</v>
      </c>
      <c r="AM515" s="17">
        <v>0.34406500709377202</v>
      </c>
      <c r="AN515" s="17">
        <v>0.26316838489928301</v>
      </c>
      <c r="AO515" s="17"/>
      <c r="AP515" s="17">
        <v>0.28490836524289298</v>
      </c>
      <c r="AQ515" s="17">
        <v>0.28820802447944899</v>
      </c>
      <c r="AR515" s="17">
        <v>0.29979799184293998</v>
      </c>
    </row>
    <row r="516" spans="2:44" x14ac:dyDescent="0.5">
      <c r="B516" t="s">
        <v>166</v>
      </c>
      <c r="C516" s="17">
        <v>0.2878553004878</v>
      </c>
      <c r="D516" s="17">
        <v>0.255956984406503</v>
      </c>
      <c r="E516" s="17">
        <v>0.31922008356848203</v>
      </c>
      <c r="F516" s="17"/>
      <c r="G516" s="17">
        <v>0.321723412851533</v>
      </c>
      <c r="H516" s="17">
        <v>0.39126161730648101</v>
      </c>
      <c r="I516" s="17">
        <v>0.29114096591097399</v>
      </c>
      <c r="J516" s="17">
        <v>0.28029553845093702</v>
      </c>
      <c r="K516" s="17">
        <v>0.222706161820385</v>
      </c>
      <c r="L516" s="17">
        <v>0.22872322529922001</v>
      </c>
      <c r="M516" s="17"/>
      <c r="N516" s="17">
        <v>0.35661707015211502</v>
      </c>
      <c r="O516" s="17">
        <v>0.255009112925423</v>
      </c>
      <c r="P516" s="17">
        <v>0.27830132596962598</v>
      </c>
      <c r="Q516" s="17">
        <v>0.25710537228725899</v>
      </c>
      <c r="R516" s="17"/>
      <c r="S516" s="17">
        <v>0.33107651403050498</v>
      </c>
      <c r="T516" s="17">
        <v>0.249646537853488</v>
      </c>
      <c r="U516" s="17">
        <v>0.30985042550965802</v>
      </c>
      <c r="V516" s="17">
        <v>0.25654855437456697</v>
      </c>
      <c r="W516" s="17">
        <v>0.260912606765416</v>
      </c>
      <c r="X516" s="17">
        <v>0.27280341600610297</v>
      </c>
      <c r="Y516" s="17">
        <v>0.284617508582095</v>
      </c>
      <c r="Z516" s="17">
        <v>0.28758049630823201</v>
      </c>
      <c r="AA516" s="17">
        <v>0.29906935796800199</v>
      </c>
      <c r="AB516" s="17">
        <v>0.27979971357452099</v>
      </c>
      <c r="AC516" s="17">
        <v>0.32570899391120101</v>
      </c>
      <c r="AD516" s="17">
        <v>0.32347395671314599</v>
      </c>
      <c r="AE516" s="17"/>
      <c r="AF516" s="17">
        <v>0.24284621347468299</v>
      </c>
      <c r="AG516" s="17">
        <v>0.30858851053720798</v>
      </c>
      <c r="AH516" s="17">
        <v>0.33414931680793702</v>
      </c>
      <c r="AI516" s="17"/>
      <c r="AJ516" s="17">
        <v>0.25529563049896697</v>
      </c>
      <c r="AK516" s="17">
        <v>0.33842658156970501</v>
      </c>
      <c r="AL516" s="17">
        <v>0.24686184321379101</v>
      </c>
      <c r="AM516" s="17">
        <v>0.22327430558309899</v>
      </c>
      <c r="AN516" s="17">
        <v>0.30898778660204501</v>
      </c>
      <c r="AO516" s="17"/>
      <c r="AP516" s="17">
        <v>0.31908101326298499</v>
      </c>
      <c r="AQ516" s="17">
        <v>0.32566673542913899</v>
      </c>
      <c r="AR516" s="17">
        <v>0.28432366939941001</v>
      </c>
    </row>
    <row r="517" spans="2:44" x14ac:dyDescent="0.5">
      <c r="B517" t="s">
        <v>160</v>
      </c>
      <c r="C517" s="17">
        <v>0.28470560218856</v>
      </c>
      <c r="D517" s="17">
        <v>0.28348449491250799</v>
      </c>
      <c r="E517" s="17">
        <v>0.28607777843590598</v>
      </c>
      <c r="F517" s="17"/>
      <c r="G517" s="17">
        <v>0.29244178713469898</v>
      </c>
      <c r="H517" s="17">
        <v>0.32505975329895598</v>
      </c>
      <c r="I517" s="17">
        <v>0.23519324712415199</v>
      </c>
      <c r="J517" s="17">
        <v>0.239185006332505</v>
      </c>
      <c r="K517" s="17">
        <v>0.242425411576845</v>
      </c>
      <c r="L517" s="17">
        <v>0.35291611826476499</v>
      </c>
      <c r="M517" s="17"/>
      <c r="N517" s="17">
        <v>0.32158685676672299</v>
      </c>
      <c r="O517" s="17">
        <v>0.24268464629042999</v>
      </c>
      <c r="P517" s="17">
        <v>0.28426589265056501</v>
      </c>
      <c r="Q517" s="17">
        <v>0.28965110327763799</v>
      </c>
      <c r="R517" s="17"/>
      <c r="S517" s="17">
        <v>0.30986323654915998</v>
      </c>
      <c r="T517" s="17">
        <v>0.26402128173689998</v>
      </c>
      <c r="U517" s="17">
        <v>0.29512564264980001</v>
      </c>
      <c r="V517" s="17">
        <v>0.309122806143663</v>
      </c>
      <c r="W517" s="17">
        <v>0.23066372127208001</v>
      </c>
      <c r="X517" s="17">
        <v>0.223525535786716</v>
      </c>
      <c r="Y517" s="17">
        <v>0.328842556651738</v>
      </c>
      <c r="Z517" s="17">
        <v>0.275281660849992</v>
      </c>
      <c r="AA517" s="17">
        <v>0.34809489851410103</v>
      </c>
      <c r="AB517" s="17">
        <v>0.25247882064331101</v>
      </c>
      <c r="AC517" s="17">
        <v>0.25509986614852598</v>
      </c>
      <c r="AD517" s="17">
        <v>0.27400317526916501</v>
      </c>
      <c r="AE517" s="17"/>
      <c r="AF517" s="17">
        <v>0.28218988541776602</v>
      </c>
      <c r="AG517" s="17">
        <v>0.29474617959424099</v>
      </c>
      <c r="AH517" s="17">
        <v>0.26466758575837401</v>
      </c>
      <c r="AI517" s="17"/>
      <c r="AJ517" s="17">
        <v>0.29285955103233902</v>
      </c>
      <c r="AK517" s="17">
        <v>0.29165778989165703</v>
      </c>
      <c r="AL517" s="17">
        <v>0.246042831581121</v>
      </c>
      <c r="AM517" s="17">
        <v>0.24321476517665699</v>
      </c>
      <c r="AN517" s="17">
        <v>0.26235095949910398</v>
      </c>
      <c r="AO517" s="17"/>
      <c r="AP517" s="17">
        <v>0.2962568666789</v>
      </c>
      <c r="AQ517" s="17">
        <v>0.310145206489087</v>
      </c>
      <c r="AR517" s="17">
        <v>0.25381539337216702</v>
      </c>
    </row>
    <row r="518" spans="2:44" x14ac:dyDescent="0.5">
      <c r="B518" t="s">
        <v>168</v>
      </c>
      <c r="C518" s="17">
        <v>0.25894099419477201</v>
      </c>
      <c r="D518" s="17">
        <v>0.245464436459506</v>
      </c>
      <c r="E518" s="17">
        <v>0.27124548492807798</v>
      </c>
      <c r="F518" s="17"/>
      <c r="G518" s="17">
        <v>0.25409702119208799</v>
      </c>
      <c r="H518" s="17">
        <v>0.24309031333419501</v>
      </c>
      <c r="I518" s="17">
        <v>0.204497483934546</v>
      </c>
      <c r="J518" s="17">
        <v>0.23996295185269001</v>
      </c>
      <c r="K518" s="17">
        <v>0.27836483249587202</v>
      </c>
      <c r="L518" s="17">
        <v>0.32192349354893801</v>
      </c>
      <c r="M518" s="17"/>
      <c r="N518" s="17">
        <v>0.274672134230044</v>
      </c>
      <c r="O518" s="17">
        <v>0.23087832505316799</v>
      </c>
      <c r="P518" s="17">
        <v>0.27243518491139601</v>
      </c>
      <c r="Q518" s="17">
        <v>0.25772992546846901</v>
      </c>
      <c r="R518" s="17"/>
      <c r="S518" s="17">
        <v>0.27217525707622697</v>
      </c>
      <c r="T518" s="17">
        <v>0.234572988371094</v>
      </c>
      <c r="U518" s="17">
        <v>0.25745702487733002</v>
      </c>
      <c r="V518" s="17">
        <v>0.26066030336273699</v>
      </c>
      <c r="W518" s="17">
        <v>0.25813953802425399</v>
      </c>
      <c r="X518" s="17">
        <v>0.29797392217505903</v>
      </c>
      <c r="Y518" s="17">
        <v>0.26274079214020701</v>
      </c>
      <c r="Z518" s="17">
        <v>0.30583306967073298</v>
      </c>
      <c r="AA518" s="17">
        <v>0.27832765356434802</v>
      </c>
      <c r="AB518" s="17">
        <v>0.19508683106724201</v>
      </c>
      <c r="AC518" s="17">
        <v>0.248991790633912</v>
      </c>
      <c r="AD518" s="17">
        <v>0.250878568641422</v>
      </c>
      <c r="AE518" s="17"/>
      <c r="AF518" s="17">
        <v>0.25901349951771302</v>
      </c>
      <c r="AG518" s="17">
        <v>0.27949555234134899</v>
      </c>
      <c r="AH518" s="17">
        <v>0.21203523821380299</v>
      </c>
      <c r="AI518" s="17"/>
      <c r="AJ518" s="17">
        <v>0.26919424555968202</v>
      </c>
      <c r="AK518" s="17">
        <v>0.26262392599130102</v>
      </c>
      <c r="AL518" s="17">
        <v>0.28910997612554801</v>
      </c>
      <c r="AM518" s="17">
        <v>0.15236870165656499</v>
      </c>
      <c r="AN518" s="17">
        <v>0.229519906789316</v>
      </c>
      <c r="AO518" s="17"/>
      <c r="AP518" s="17">
        <v>0.25371645881720001</v>
      </c>
      <c r="AQ518" s="17">
        <v>0.27670031036560999</v>
      </c>
      <c r="AR518" s="17">
        <v>0.257220479702718</v>
      </c>
    </row>
    <row r="519" spans="2:44" x14ac:dyDescent="0.5">
      <c r="B519" t="s">
        <v>164</v>
      </c>
      <c r="C519" s="17">
        <v>0.247018381071406</v>
      </c>
      <c r="D519" s="17">
        <v>0.231939961323442</v>
      </c>
      <c r="E519" s="17">
        <v>0.26178510965319801</v>
      </c>
      <c r="F519" s="17"/>
      <c r="G519" s="17">
        <v>0.32411922158258999</v>
      </c>
      <c r="H519" s="17">
        <v>0.313213981602526</v>
      </c>
      <c r="I519" s="17">
        <v>0.24209269663996999</v>
      </c>
      <c r="J519" s="17">
        <v>0.20733048342007199</v>
      </c>
      <c r="K519" s="17">
        <v>0.20435158633291101</v>
      </c>
      <c r="L519" s="17">
        <v>0.207094680868708</v>
      </c>
      <c r="M519" s="17"/>
      <c r="N519" s="17">
        <v>0.24310382934025601</v>
      </c>
      <c r="O519" s="17">
        <v>0.224420915208521</v>
      </c>
      <c r="P519" s="17">
        <v>0.273327996988244</v>
      </c>
      <c r="Q519" s="17">
        <v>0.25185746937915499</v>
      </c>
      <c r="R519" s="17"/>
      <c r="S519" s="17">
        <v>0.28707031818481699</v>
      </c>
      <c r="T519" s="17">
        <v>0.18799725188109601</v>
      </c>
      <c r="U519" s="17">
        <v>0.22382143396160001</v>
      </c>
      <c r="V519" s="17">
        <v>0.24317514016379699</v>
      </c>
      <c r="W519" s="17">
        <v>0.242882677420279</v>
      </c>
      <c r="X519" s="17">
        <v>0.27977472861112201</v>
      </c>
      <c r="Y519" s="17">
        <v>0.28104026442737101</v>
      </c>
      <c r="Z519" s="17">
        <v>0.24975005795128699</v>
      </c>
      <c r="AA519" s="17">
        <v>0.27571462316398598</v>
      </c>
      <c r="AB519" s="17">
        <v>0.18110559553266201</v>
      </c>
      <c r="AC519" s="17">
        <v>0.28705542908415599</v>
      </c>
      <c r="AD519" s="17">
        <v>0.23106228689545499</v>
      </c>
      <c r="AE519" s="17"/>
      <c r="AF519" s="17">
        <v>0.23250130069164801</v>
      </c>
      <c r="AG519" s="17">
        <v>0.25363026243506998</v>
      </c>
      <c r="AH519" s="17">
        <v>0.25749990368071302</v>
      </c>
      <c r="AI519" s="17"/>
      <c r="AJ519" s="17">
        <v>0.22548613700895401</v>
      </c>
      <c r="AK519" s="17">
        <v>0.28240959852072001</v>
      </c>
      <c r="AL519" s="17">
        <v>0.15785016760405901</v>
      </c>
      <c r="AM519" s="17">
        <v>0.22872419846299</v>
      </c>
      <c r="AN519" s="17">
        <v>0.26257192926940098</v>
      </c>
      <c r="AO519" s="17"/>
      <c r="AP519" s="17">
        <v>0.26009572327888603</v>
      </c>
      <c r="AQ519" s="17">
        <v>0.291244128089097</v>
      </c>
      <c r="AR519" s="17">
        <v>0.20590882283424999</v>
      </c>
    </row>
    <row r="520" spans="2:44" x14ac:dyDescent="0.5">
      <c r="B520" t="s">
        <v>169</v>
      </c>
      <c r="C520" s="17">
        <v>0.20124623609675599</v>
      </c>
      <c r="D520" s="17">
        <v>0.18173251103344301</v>
      </c>
      <c r="E520" s="17">
        <v>0.21906974890077099</v>
      </c>
      <c r="F520" s="17"/>
      <c r="G520" s="17">
        <v>0.18160461676776299</v>
      </c>
      <c r="H520" s="17">
        <v>0.167833251997031</v>
      </c>
      <c r="I520" s="17">
        <v>0.19139251682092701</v>
      </c>
      <c r="J520" s="17">
        <v>0.22757681397798701</v>
      </c>
      <c r="K520" s="17">
        <v>0.22468525916029899</v>
      </c>
      <c r="L520" s="17">
        <v>0.21220935289078299</v>
      </c>
      <c r="M520" s="17"/>
      <c r="N520" s="17">
        <v>0.22138351799907099</v>
      </c>
      <c r="O520" s="17">
        <v>0.208861288374911</v>
      </c>
      <c r="P520" s="17">
        <v>0.19393497017504799</v>
      </c>
      <c r="Q520" s="17">
        <v>0.17811528266596799</v>
      </c>
      <c r="R520" s="17"/>
      <c r="S520" s="17">
        <v>0.196629678749632</v>
      </c>
      <c r="T520" s="17">
        <v>0.179440500991148</v>
      </c>
      <c r="U520" s="17">
        <v>0.172648792565257</v>
      </c>
      <c r="V520" s="17">
        <v>0.20610597871685199</v>
      </c>
      <c r="W520" s="17">
        <v>0.22632371592613201</v>
      </c>
      <c r="X520" s="17">
        <v>0.18077320142008099</v>
      </c>
      <c r="Y520" s="17">
        <v>0.16914350316577101</v>
      </c>
      <c r="Z520" s="17">
        <v>0.26744803478827101</v>
      </c>
      <c r="AA520" s="17">
        <v>0.248984110082032</v>
      </c>
      <c r="AB520" s="17">
        <v>0.19655042679634599</v>
      </c>
      <c r="AC520" s="17">
        <v>0.17846216038120299</v>
      </c>
      <c r="AD520" s="17">
        <v>0.257329497101076</v>
      </c>
      <c r="AE520" s="17"/>
      <c r="AF520" s="17">
        <v>0.20993811059762399</v>
      </c>
      <c r="AG520" s="17">
        <v>0.20663764548070401</v>
      </c>
      <c r="AH520" s="17">
        <v>0.19449489355554</v>
      </c>
      <c r="AI520" s="17"/>
      <c r="AJ520" s="17">
        <v>0.210986807822787</v>
      </c>
      <c r="AK520" s="17">
        <v>0.205576825510774</v>
      </c>
      <c r="AL520" s="17">
        <v>0.20019229640080399</v>
      </c>
      <c r="AM520" s="17">
        <v>8.2186937012701494E-2</v>
      </c>
      <c r="AN520" s="17">
        <v>0.20184394725226301</v>
      </c>
      <c r="AO520" s="17"/>
      <c r="AP520" s="17">
        <v>0.21322083124246699</v>
      </c>
      <c r="AQ520" s="17">
        <v>0.20218295616344101</v>
      </c>
      <c r="AR520" s="17">
        <v>0.23177505386413799</v>
      </c>
    </row>
    <row r="521" spans="2:44" x14ac:dyDescent="0.5">
      <c r="B521" t="s">
        <v>87</v>
      </c>
      <c r="C521" s="17">
        <v>7.7887358058667699E-2</v>
      </c>
      <c r="D521" s="17">
        <v>5.92038487959749E-2</v>
      </c>
      <c r="E521" s="17">
        <v>9.5507258092919795E-2</v>
      </c>
      <c r="F521" s="17"/>
      <c r="G521" s="17">
        <v>4.8551414951494801E-2</v>
      </c>
      <c r="H521" s="17">
        <v>5.9695744234304599E-2</v>
      </c>
      <c r="I521" s="17">
        <v>7.2887727932584703E-2</v>
      </c>
      <c r="J521" s="17">
        <v>8.7973323949784105E-2</v>
      </c>
      <c r="K521" s="17">
        <v>7.5274481304790003E-2</v>
      </c>
      <c r="L521" s="17">
        <v>0.109817384257081</v>
      </c>
      <c r="M521" s="17"/>
      <c r="N521" s="17">
        <v>5.2426471993788699E-2</v>
      </c>
      <c r="O521" s="17">
        <v>8.2260974739832196E-2</v>
      </c>
      <c r="P521" s="17">
        <v>6.6084671743094903E-2</v>
      </c>
      <c r="Q521" s="17">
        <v>0.111922682578573</v>
      </c>
      <c r="R521" s="17"/>
      <c r="S521" s="17">
        <v>5.8116021677599002E-2</v>
      </c>
      <c r="T521" s="17">
        <v>9.5537531366181205E-2</v>
      </c>
      <c r="U521" s="17">
        <v>9.7085148470784394E-2</v>
      </c>
      <c r="V521" s="17">
        <v>5.1189166304825798E-2</v>
      </c>
      <c r="W521" s="17">
        <v>6.2901811688885395E-2</v>
      </c>
      <c r="X521" s="17">
        <v>8.36904455910642E-2</v>
      </c>
      <c r="Y521" s="17">
        <v>8.0183732232097002E-2</v>
      </c>
      <c r="Z521" s="17">
        <v>8.2904491514794704E-2</v>
      </c>
      <c r="AA521" s="17">
        <v>5.2131514144940598E-2</v>
      </c>
      <c r="AB521" s="17">
        <v>8.6315466767108995E-2</v>
      </c>
      <c r="AC521" s="17">
        <v>0.112363782136334</v>
      </c>
      <c r="AD521" s="17">
        <v>0.13930102637156</v>
      </c>
      <c r="AE521" s="17"/>
      <c r="AF521" s="17">
        <v>7.96830730991301E-2</v>
      </c>
      <c r="AG521" s="17">
        <v>6.5179857778377204E-2</v>
      </c>
      <c r="AH521" s="17">
        <v>8.8825441419472406E-2</v>
      </c>
      <c r="AI521" s="17"/>
      <c r="AJ521" s="17">
        <v>7.7235077388038004E-2</v>
      </c>
      <c r="AK521" s="17">
        <v>5.7966456336503103E-2</v>
      </c>
      <c r="AL521" s="17">
        <v>6.7577264455087493E-2</v>
      </c>
      <c r="AM521" s="17">
        <v>7.1562262723060099E-2</v>
      </c>
      <c r="AN521" s="17">
        <v>0.101401300778882</v>
      </c>
      <c r="AO521" s="17"/>
      <c r="AP521" s="17">
        <v>5.9656491208161799E-2</v>
      </c>
      <c r="AQ521" s="17">
        <v>4.6965064727013499E-2</v>
      </c>
      <c r="AR521" s="17">
        <v>6.3861406910202506E-2</v>
      </c>
    </row>
    <row r="522" spans="2:44" x14ac:dyDescent="0.5">
      <c r="B522" t="s">
        <v>72</v>
      </c>
      <c r="C522" s="17">
        <v>9.7179091032789603E-3</v>
      </c>
      <c r="D522" s="17">
        <v>8.5534478068338606E-3</v>
      </c>
      <c r="E522" s="17">
        <v>1.0894059769042E-2</v>
      </c>
      <c r="F522" s="17"/>
      <c r="G522" s="17">
        <v>3.4115434178733401E-3</v>
      </c>
      <c r="H522" s="17">
        <v>6.1366369034092198E-3</v>
      </c>
      <c r="I522" s="17">
        <v>1.6018653429959701E-2</v>
      </c>
      <c r="J522" s="17">
        <v>5.8496439651859102E-3</v>
      </c>
      <c r="K522" s="17">
        <v>9.4539345835010207E-3</v>
      </c>
      <c r="L522" s="17">
        <v>1.50187595629327E-2</v>
      </c>
      <c r="M522" s="17"/>
      <c r="N522" s="17">
        <v>3.4216050844734199E-3</v>
      </c>
      <c r="O522" s="17">
        <v>1.0374824127062501E-2</v>
      </c>
      <c r="P522" s="17">
        <v>7.1164387948123601E-3</v>
      </c>
      <c r="Q522" s="17">
        <v>1.82024285919422E-2</v>
      </c>
      <c r="R522" s="17"/>
      <c r="S522" s="17">
        <v>6.94880097080242E-3</v>
      </c>
      <c r="T522" s="17">
        <v>1.0489453121258201E-2</v>
      </c>
      <c r="U522" s="17">
        <v>1.29289108429015E-2</v>
      </c>
      <c r="V522" s="17">
        <v>2.0634770760349901E-2</v>
      </c>
      <c r="W522" s="17">
        <v>1.35990693348067E-2</v>
      </c>
      <c r="X522" s="17">
        <v>5.5745913960658098E-3</v>
      </c>
      <c r="Y522" s="17">
        <v>2.2499613127312901E-2</v>
      </c>
      <c r="Z522" s="17">
        <v>0</v>
      </c>
      <c r="AA522" s="17">
        <v>0</v>
      </c>
      <c r="AB522" s="17">
        <v>7.4452302147465996E-3</v>
      </c>
      <c r="AC522" s="17">
        <v>0</v>
      </c>
      <c r="AD522" s="17">
        <v>1.8865563982738E-2</v>
      </c>
      <c r="AE522" s="17"/>
      <c r="AF522" s="17">
        <v>1.5874844582009998E-2</v>
      </c>
      <c r="AG522" s="17">
        <v>3.1081152459421198E-3</v>
      </c>
      <c r="AH522" s="17">
        <v>1.55229034902698E-2</v>
      </c>
      <c r="AI522" s="17"/>
      <c r="AJ522" s="17">
        <v>7.2331774569032699E-3</v>
      </c>
      <c r="AK522" s="17">
        <v>1.7537215728936999E-3</v>
      </c>
      <c r="AL522" s="17">
        <v>6.1277991873706899E-3</v>
      </c>
      <c r="AM522" s="17">
        <v>5.4639124800968102E-2</v>
      </c>
      <c r="AN522" s="17">
        <v>2.16641232724144E-2</v>
      </c>
      <c r="AO522" s="17"/>
      <c r="AP522" s="17">
        <v>2.7215403473556002E-3</v>
      </c>
      <c r="AQ522" s="17">
        <v>3.1396686229350598E-3</v>
      </c>
      <c r="AR522" s="17">
        <v>1.38335855409375E-2</v>
      </c>
    </row>
    <row r="523" spans="2:44" x14ac:dyDescent="0.5">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17"/>
      <c r="AK523" s="17"/>
      <c r="AL523" s="17"/>
      <c r="AM523" s="17"/>
      <c r="AN523" s="17"/>
      <c r="AO523" s="17"/>
      <c r="AP523" s="17"/>
      <c r="AQ523" s="17"/>
      <c r="AR523" s="17"/>
    </row>
    <row r="524" spans="2:44" x14ac:dyDescent="0.5">
      <c r="B524" s="6" t="s">
        <v>276</v>
      </c>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c r="AL524" s="17"/>
      <c r="AM524" s="17"/>
      <c r="AN524" s="17"/>
      <c r="AO524" s="17"/>
      <c r="AP524" s="17"/>
      <c r="AQ524" s="17"/>
      <c r="AR524" s="17"/>
    </row>
    <row r="525" spans="2:44" x14ac:dyDescent="0.5">
      <c r="B525" s="24" t="s">
        <v>75</v>
      </c>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c r="AL525" s="17"/>
      <c r="AM525" s="17"/>
      <c r="AN525" s="17"/>
      <c r="AO525" s="17"/>
      <c r="AP525" s="17"/>
      <c r="AQ525" s="17"/>
      <c r="AR525" s="17"/>
    </row>
    <row r="526" spans="2:44" x14ac:dyDescent="0.5">
      <c r="B526" t="s">
        <v>268</v>
      </c>
      <c r="C526" s="17">
        <v>0.43354783948251202</v>
      </c>
      <c r="D526" s="17">
        <v>0.47878645939909997</v>
      </c>
      <c r="E526" s="17">
        <v>0.38805840813897502</v>
      </c>
      <c r="F526" s="17"/>
      <c r="G526" s="17">
        <v>0.43939209335570301</v>
      </c>
      <c r="H526" s="17">
        <v>0.41999692352708701</v>
      </c>
      <c r="I526" s="17">
        <v>0.43814850520075199</v>
      </c>
      <c r="J526" s="17">
        <v>0.43165306777347201</v>
      </c>
      <c r="K526" s="17">
        <v>0.478849190275422</v>
      </c>
      <c r="L526" s="17">
        <v>0.40790073439652802</v>
      </c>
      <c r="M526" s="17"/>
      <c r="N526" s="17">
        <v>0.425775372095198</v>
      </c>
      <c r="O526" s="17">
        <v>0.44351134662092201</v>
      </c>
      <c r="P526" s="17">
        <v>0.42034187890074698</v>
      </c>
      <c r="Q526" s="17">
        <v>0.44347229736424598</v>
      </c>
      <c r="R526" s="17"/>
      <c r="S526" s="17">
        <v>0.44457004205950801</v>
      </c>
      <c r="T526" s="17">
        <v>0.412996537973635</v>
      </c>
      <c r="U526" s="17">
        <v>0.47201909253189001</v>
      </c>
      <c r="V526" s="17">
        <v>0.47783018290265999</v>
      </c>
      <c r="W526" s="17">
        <v>0.421772964930966</v>
      </c>
      <c r="X526" s="17">
        <v>0.41711459140530399</v>
      </c>
      <c r="Y526" s="17">
        <v>0.41380233248097398</v>
      </c>
      <c r="Z526" s="17">
        <v>0.40615384206743699</v>
      </c>
      <c r="AA526" s="17">
        <v>0.43326441702173502</v>
      </c>
      <c r="AB526" s="17">
        <v>0.398265191428961</v>
      </c>
      <c r="AC526" s="17">
        <v>0.45871217832580102</v>
      </c>
      <c r="AD526" s="17">
        <v>0.46623347924667102</v>
      </c>
      <c r="AE526" s="17"/>
      <c r="AF526" s="17">
        <v>0.43079994899902102</v>
      </c>
      <c r="AG526" s="17">
        <v>0.44347704879990602</v>
      </c>
      <c r="AH526" s="17">
        <v>0.43086959714746498</v>
      </c>
      <c r="AI526" s="17"/>
      <c r="AJ526" s="17">
        <v>0.45613397387224203</v>
      </c>
      <c r="AK526" s="17">
        <v>0.42212370384984899</v>
      </c>
      <c r="AL526" s="17">
        <v>0.40963519550567701</v>
      </c>
      <c r="AM526" s="17">
        <v>0.46659149531456501</v>
      </c>
      <c r="AN526" s="17">
        <v>0.393875274954544</v>
      </c>
      <c r="AO526" s="17"/>
      <c r="AP526" s="17">
        <v>0.43180173391377302</v>
      </c>
      <c r="AQ526" s="17">
        <v>0.45459780133112099</v>
      </c>
      <c r="AR526" s="17">
        <v>0.48588989907604302</v>
      </c>
    </row>
    <row r="527" spans="2:44" x14ac:dyDescent="0.5">
      <c r="B527" t="s">
        <v>269</v>
      </c>
      <c r="C527" s="17">
        <v>0.40241988773548598</v>
      </c>
      <c r="D527" s="17">
        <v>0.40572111189459398</v>
      </c>
      <c r="E527" s="17">
        <v>0.39779287835243099</v>
      </c>
      <c r="F527" s="17"/>
      <c r="G527" s="17">
        <v>0.45750987600050302</v>
      </c>
      <c r="H527" s="17">
        <v>0.39660707154920499</v>
      </c>
      <c r="I527" s="17">
        <v>0.41192360465935202</v>
      </c>
      <c r="J527" s="17">
        <v>0.33418624815127101</v>
      </c>
      <c r="K527" s="17">
        <v>0.43319401465086299</v>
      </c>
      <c r="L527" s="17">
        <v>0.39765267950107502</v>
      </c>
      <c r="M527" s="17"/>
      <c r="N527" s="17">
        <v>0.41552801013743801</v>
      </c>
      <c r="O527" s="17">
        <v>0.44308432020187799</v>
      </c>
      <c r="P527" s="17">
        <v>0.37580361753731401</v>
      </c>
      <c r="Q527" s="17">
        <v>0.36966305958475298</v>
      </c>
      <c r="R527" s="17"/>
      <c r="S527" s="17">
        <v>0.43902014305822001</v>
      </c>
      <c r="T527" s="17">
        <v>0.37552039896993999</v>
      </c>
      <c r="U527" s="17">
        <v>0.40523898056999103</v>
      </c>
      <c r="V527" s="17">
        <v>0.39322696245456801</v>
      </c>
      <c r="W527" s="17">
        <v>0.39433184439913199</v>
      </c>
      <c r="X527" s="17">
        <v>0.41993090450245002</v>
      </c>
      <c r="Y527" s="17">
        <v>0.37833664937394501</v>
      </c>
      <c r="Z527" s="17">
        <v>0.425568441015655</v>
      </c>
      <c r="AA527" s="17">
        <v>0.420328654930826</v>
      </c>
      <c r="AB527" s="17">
        <v>0.378586304829517</v>
      </c>
      <c r="AC527" s="17">
        <v>0.38973981163820198</v>
      </c>
      <c r="AD527" s="17">
        <v>0.39486854445047898</v>
      </c>
      <c r="AE527" s="17"/>
      <c r="AF527" s="17">
        <v>0.36469407138050403</v>
      </c>
      <c r="AG527" s="17">
        <v>0.42155283132891103</v>
      </c>
      <c r="AH527" s="17">
        <v>0.39178151923524501</v>
      </c>
      <c r="AI527" s="17"/>
      <c r="AJ527" s="17">
        <v>0.38389735625760202</v>
      </c>
      <c r="AK527" s="17">
        <v>0.42566703543263101</v>
      </c>
      <c r="AL527" s="17">
        <v>0.41971107993814399</v>
      </c>
      <c r="AM527" s="17">
        <v>0.27928691636520298</v>
      </c>
      <c r="AN527" s="17">
        <v>0.37146190829379899</v>
      </c>
      <c r="AO527" s="17"/>
      <c r="AP527" s="17">
        <v>0.40959039959833698</v>
      </c>
      <c r="AQ527" s="17">
        <v>0.43480782133767798</v>
      </c>
      <c r="AR527" s="17">
        <v>0.47938234128727097</v>
      </c>
    </row>
    <row r="528" spans="2:44" x14ac:dyDescent="0.5">
      <c r="B528" t="s">
        <v>270</v>
      </c>
      <c r="C528" s="17">
        <v>0.40187878465010102</v>
      </c>
      <c r="D528" s="17">
        <v>0.43695506436472498</v>
      </c>
      <c r="E528" s="17">
        <v>0.36729459064660802</v>
      </c>
      <c r="F528" s="17"/>
      <c r="G528" s="17">
        <v>0.42490055435998902</v>
      </c>
      <c r="H528" s="17">
        <v>0.42865931090477299</v>
      </c>
      <c r="I528" s="17">
        <v>0.359669163118713</v>
      </c>
      <c r="J528" s="17">
        <v>0.36272402289779698</v>
      </c>
      <c r="K528" s="17">
        <v>0.40742308768733898</v>
      </c>
      <c r="L528" s="17">
        <v>0.42751386155019699</v>
      </c>
      <c r="M528" s="17"/>
      <c r="N528" s="17">
        <v>0.472399062722062</v>
      </c>
      <c r="O528" s="17">
        <v>0.41980965489616301</v>
      </c>
      <c r="P528" s="17">
        <v>0.36752297869772899</v>
      </c>
      <c r="Q528" s="17">
        <v>0.33948039494294402</v>
      </c>
      <c r="R528" s="17"/>
      <c r="S528" s="17">
        <v>0.43528407476930397</v>
      </c>
      <c r="T528" s="17">
        <v>0.38388768216695301</v>
      </c>
      <c r="U528" s="17">
        <v>0.34993750222268299</v>
      </c>
      <c r="V528" s="17">
        <v>0.394540171043538</v>
      </c>
      <c r="W528" s="17">
        <v>0.42305039763906799</v>
      </c>
      <c r="X528" s="17">
        <v>0.41979283866877298</v>
      </c>
      <c r="Y528" s="17">
        <v>0.35652712111462598</v>
      </c>
      <c r="Z528" s="17">
        <v>0.329351554731102</v>
      </c>
      <c r="AA528" s="17">
        <v>0.44211291975456402</v>
      </c>
      <c r="AB528" s="17">
        <v>0.39795101111494402</v>
      </c>
      <c r="AC528" s="17">
        <v>0.45907488741774599</v>
      </c>
      <c r="AD528" s="17">
        <v>0.36677949588616598</v>
      </c>
      <c r="AE528" s="17"/>
      <c r="AF528" s="17">
        <v>0.38696973055894901</v>
      </c>
      <c r="AG528" s="17">
        <v>0.41131936670251801</v>
      </c>
      <c r="AH528" s="17">
        <v>0.41078060559996099</v>
      </c>
      <c r="AI528" s="17"/>
      <c r="AJ528" s="17">
        <v>0.41212472707752101</v>
      </c>
      <c r="AK528" s="17">
        <v>0.42351984507866902</v>
      </c>
      <c r="AL528" s="17">
        <v>0.41092199323655898</v>
      </c>
      <c r="AM528" s="17">
        <v>0.323506600622463</v>
      </c>
      <c r="AN528" s="17">
        <v>0.40179243343519599</v>
      </c>
      <c r="AO528" s="17"/>
      <c r="AP528" s="17">
        <v>0.44143126152977902</v>
      </c>
      <c r="AQ528" s="17">
        <v>0.43245956736687402</v>
      </c>
      <c r="AR528" s="17">
        <v>0.435754285808576</v>
      </c>
    </row>
    <row r="529" spans="2:44" x14ac:dyDescent="0.5">
      <c r="B529" t="s">
        <v>271</v>
      </c>
      <c r="C529" s="17">
        <v>0.39983696149360898</v>
      </c>
      <c r="D529" s="17">
        <v>0.38202131695807701</v>
      </c>
      <c r="E529" s="17">
        <v>0.41678048949969398</v>
      </c>
      <c r="F529" s="17"/>
      <c r="G529" s="17">
        <v>0.40964119903277602</v>
      </c>
      <c r="H529" s="17">
        <v>0.41466267989490302</v>
      </c>
      <c r="I529" s="17">
        <v>0.39952407709392301</v>
      </c>
      <c r="J529" s="17">
        <v>0.332238683766586</v>
      </c>
      <c r="K529" s="17">
        <v>0.429387498442174</v>
      </c>
      <c r="L529" s="17">
        <v>0.41680527871113798</v>
      </c>
      <c r="M529" s="17"/>
      <c r="N529" s="17">
        <v>0.44531931373344202</v>
      </c>
      <c r="O529" s="17">
        <v>0.40099724453215602</v>
      </c>
      <c r="P529" s="17">
        <v>0.38758122556407998</v>
      </c>
      <c r="Q529" s="17">
        <v>0.36020041596798602</v>
      </c>
      <c r="R529" s="17"/>
      <c r="S529" s="17">
        <v>0.438902719613953</v>
      </c>
      <c r="T529" s="17">
        <v>0.340238763586103</v>
      </c>
      <c r="U529" s="17">
        <v>0.45185722842002102</v>
      </c>
      <c r="V529" s="17">
        <v>0.407585354598199</v>
      </c>
      <c r="W529" s="17">
        <v>0.435840650623046</v>
      </c>
      <c r="X529" s="17">
        <v>0.35752483446633998</v>
      </c>
      <c r="Y529" s="17">
        <v>0.36156221243942699</v>
      </c>
      <c r="Z529" s="17">
        <v>0.37651283077638698</v>
      </c>
      <c r="AA529" s="17">
        <v>0.43887595592689599</v>
      </c>
      <c r="AB529" s="17">
        <v>0.38479121825627399</v>
      </c>
      <c r="AC529" s="17">
        <v>0.38301942393576499</v>
      </c>
      <c r="AD529" s="17">
        <v>0.41939303125119898</v>
      </c>
      <c r="AE529" s="17"/>
      <c r="AF529" s="17">
        <v>0.38777883021075499</v>
      </c>
      <c r="AG529" s="17">
        <v>0.42739102892361402</v>
      </c>
      <c r="AH529" s="17">
        <v>0.375664245355952</v>
      </c>
      <c r="AI529" s="17"/>
      <c r="AJ529" s="17">
        <v>0.41063373626495098</v>
      </c>
      <c r="AK529" s="17">
        <v>0.40767986302140502</v>
      </c>
      <c r="AL529" s="17">
        <v>0.43098437246465598</v>
      </c>
      <c r="AM529" s="17">
        <v>0.36295830875496199</v>
      </c>
      <c r="AN529" s="17">
        <v>0.41177601570079297</v>
      </c>
      <c r="AO529" s="17"/>
      <c r="AP529" s="17">
        <v>0.42886485150320303</v>
      </c>
      <c r="AQ529" s="17">
        <v>0.443846239411191</v>
      </c>
      <c r="AR529" s="17">
        <v>0.424091193543633</v>
      </c>
    </row>
    <row r="530" spans="2:44" x14ac:dyDescent="0.5">
      <c r="B530" t="s">
        <v>272</v>
      </c>
      <c r="C530" s="17">
        <v>0.39630431863459598</v>
      </c>
      <c r="D530" s="17">
        <v>0.42986254812742702</v>
      </c>
      <c r="E530" s="17">
        <v>0.36318180466177802</v>
      </c>
      <c r="F530" s="17"/>
      <c r="G530" s="17">
        <v>0.34912708246375301</v>
      </c>
      <c r="H530" s="17">
        <v>0.37401690841193203</v>
      </c>
      <c r="I530" s="17">
        <v>0.34272549872400199</v>
      </c>
      <c r="J530" s="17">
        <v>0.398654404786774</v>
      </c>
      <c r="K530" s="17">
        <v>0.45790645538237501</v>
      </c>
      <c r="L530" s="17">
        <v>0.44615069533097901</v>
      </c>
      <c r="M530" s="17"/>
      <c r="N530" s="17">
        <v>0.47492637580988001</v>
      </c>
      <c r="O530" s="17">
        <v>0.438263772791536</v>
      </c>
      <c r="P530" s="17">
        <v>0.32875795294596299</v>
      </c>
      <c r="Q530" s="17">
        <v>0.325115478128638</v>
      </c>
      <c r="R530" s="17"/>
      <c r="S530" s="17">
        <v>0.40530068445996897</v>
      </c>
      <c r="T530" s="17">
        <v>0.41042670202777698</v>
      </c>
      <c r="U530" s="17">
        <v>0.37346219441935602</v>
      </c>
      <c r="V530" s="17">
        <v>0.411232218732832</v>
      </c>
      <c r="W530" s="17">
        <v>0.35617674773897401</v>
      </c>
      <c r="X530" s="17">
        <v>0.453034757741617</v>
      </c>
      <c r="Y530" s="17">
        <v>0.33947801003765399</v>
      </c>
      <c r="Z530" s="17">
        <v>0.29592593817818602</v>
      </c>
      <c r="AA530" s="17">
        <v>0.41629070149259501</v>
      </c>
      <c r="AB530" s="17">
        <v>0.43216465943292598</v>
      </c>
      <c r="AC530" s="17">
        <v>0.341086668849159</v>
      </c>
      <c r="AD530" s="17">
        <v>0.42963330829429902</v>
      </c>
      <c r="AE530" s="17"/>
      <c r="AF530" s="17">
        <v>0.390055170829542</v>
      </c>
      <c r="AG530" s="17">
        <v>0.435388243819395</v>
      </c>
      <c r="AH530" s="17">
        <v>0.34720754859130198</v>
      </c>
      <c r="AI530" s="17"/>
      <c r="AJ530" s="17">
        <v>0.421929596753294</v>
      </c>
      <c r="AK530" s="17">
        <v>0.37347048984995701</v>
      </c>
      <c r="AL530" s="17">
        <v>0.509315029867769</v>
      </c>
      <c r="AM530" s="17">
        <v>0.30832629173280202</v>
      </c>
      <c r="AN530" s="17">
        <v>0.33888055553513202</v>
      </c>
      <c r="AO530" s="17"/>
      <c r="AP530" s="17">
        <v>0.40348044418374501</v>
      </c>
      <c r="AQ530" s="17">
        <v>0.40499872786550301</v>
      </c>
      <c r="AR530" s="17">
        <v>0.482640307406493</v>
      </c>
    </row>
    <row r="531" spans="2:44" x14ac:dyDescent="0.5">
      <c r="B531" t="s">
        <v>273</v>
      </c>
      <c r="C531" s="17">
        <v>0.325785918724948</v>
      </c>
      <c r="D531" s="17">
        <v>0.313321426832181</v>
      </c>
      <c r="E531" s="17">
        <v>0.33830728769639501</v>
      </c>
      <c r="F531" s="17"/>
      <c r="G531" s="17">
        <v>0.33821000388039602</v>
      </c>
      <c r="H531" s="17">
        <v>0.318261720601071</v>
      </c>
      <c r="I531" s="17">
        <v>0.30989716128779898</v>
      </c>
      <c r="J531" s="17">
        <v>0.294598227113194</v>
      </c>
      <c r="K531" s="17">
        <v>0.278005128870014</v>
      </c>
      <c r="L531" s="17">
        <v>0.39429474557092797</v>
      </c>
      <c r="M531" s="17"/>
      <c r="N531" s="17">
        <v>0.36913535981394202</v>
      </c>
      <c r="O531" s="17">
        <v>0.29664826899907998</v>
      </c>
      <c r="P531" s="17">
        <v>0.31930461749231598</v>
      </c>
      <c r="Q531" s="17">
        <v>0.31458195901180602</v>
      </c>
      <c r="R531" s="17"/>
      <c r="S531" s="17">
        <v>0.34538864782693501</v>
      </c>
      <c r="T531" s="17">
        <v>0.30661713294975901</v>
      </c>
      <c r="U531" s="17">
        <v>0.28140654457933201</v>
      </c>
      <c r="V531" s="17">
        <v>0.35540643736455801</v>
      </c>
      <c r="W531" s="17">
        <v>0.35459536362591498</v>
      </c>
      <c r="X531" s="17">
        <v>0.34801768263773802</v>
      </c>
      <c r="Y531" s="17">
        <v>0.32684348808325298</v>
      </c>
      <c r="Z531" s="17">
        <v>0.237510774867735</v>
      </c>
      <c r="AA531" s="17">
        <v>0.34835805830827599</v>
      </c>
      <c r="AB531" s="17">
        <v>0.29468411769902397</v>
      </c>
      <c r="AC531" s="17">
        <v>0.34659302934540598</v>
      </c>
      <c r="AD531" s="17">
        <v>0.30259449013745698</v>
      </c>
      <c r="AE531" s="17"/>
      <c r="AF531" s="17">
        <v>0.32983475186528399</v>
      </c>
      <c r="AG531" s="17">
        <v>0.32086196196891897</v>
      </c>
      <c r="AH531" s="17">
        <v>0.33833567343107501</v>
      </c>
      <c r="AI531" s="17"/>
      <c r="AJ531" s="17">
        <v>0.34248459626451799</v>
      </c>
      <c r="AK531" s="17">
        <v>0.34697588445028898</v>
      </c>
      <c r="AL531" s="17">
        <v>0.35129344696016401</v>
      </c>
      <c r="AM531" s="17">
        <v>0.208452030561426</v>
      </c>
      <c r="AN531" s="17">
        <v>0.294221285462065</v>
      </c>
      <c r="AO531" s="17"/>
      <c r="AP531" s="17">
        <v>0.34245530982582101</v>
      </c>
      <c r="AQ531" s="17">
        <v>0.35110458826332502</v>
      </c>
      <c r="AR531" s="17">
        <v>0.41002836376728302</v>
      </c>
    </row>
    <row r="532" spans="2:44" x14ac:dyDescent="0.5">
      <c r="B532" t="s">
        <v>274</v>
      </c>
      <c r="C532" s="17">
        <v>0.308276557280316</v>
      </c>
      <c r="D532" s="17">
        <v>0.306058061854382</v>
      </c>
      <c r="E532" s="17">
        <v>0.30961789611472101</v>
      </c>
      <c r="F532" s="17"/>
      <c r="G532" s="17">
        <v>0.36571811436726198</v>
      </c>
      <c r="H532" s="17">
        <v>0.31031889258084</v>
      </c>
      <c r="I532" s="17">
        <v>0.29570344610032301</v>
      </c>
      <c r="J532" s="17">
        <v>0.25100256594575598</v>
      </c>
      <c r="K532" s="17">
        <v>0.30023653216736801</v>
      </c>
      <c r="L532" s="17">
        <v>0.33082038572563599</v>
      </c>
      <c r="M532" s="17"/>
      <c r="N532" s="17">
        <v>0.327050517360499</v>
      </c>
      <c r="O532" s="17">
        <v>0.284766251596488</v>
      </c>
      <c r="P532" s="17">
        <v>0.31779476689458902</v>
      </c>
      <c r="Q532" s="17">
        <v>0.30513887554584201</v>
      </c>
      <c r="R532" s="17"/>
      <c r="S532" s="17">
        <v>0.33882262509247701</v>
      </c>
      <c r="T532" s="17">
        <v>0.26020839550956998</v>
      </c>
      <c r="U532" s="17">
        <v>0.29841132146846</v>
      </c>
      <c r="V532" s="17">
        <v>0.32150347455284001</v>
      </c>
      <c r="W532" s="17">
        <v>0.338845363708624</v>
      </c>
      <c r="X532" s="17">
        <v>0.29728525727889399</v>
      </c>
      <c r="Y532" s="17">
        <v>0.29820446852462001</v>
      </c>
      <c r="Z532" s="17">
        <v>0.29435318187168302</v>
      </c>
      <c r="AA532" s="17">
        <v>0.35329320957841998</v>
      </c>
      <c r="AB532" s="17">
        <v>0.28118837668536001</v>
      </c>
      <c r="AC532" s="17">
        <v>0.31003481453353998</v>
      </c>
      <c r="AD532" s="17">
        <v>0.28030235623536098</v>
      </c>
      <c r="AE532" s="17"/>
      <c r="AF532" s="17">
        <v>0.31149841659613697</v>
      </c>
      <c r="AG532" s="17">
        <v>0.293813342925067</v>
      </c>
      <c r="AH532" s="17">
        <v>0.33074113260465099</v>
      </c>
      <c r="AI532" s="17"/>
      <c r="AJ532" s="17">
        <v>0.33120149856959902</v>
      </c>
      <c r="AK532" s="17">
        <v>0.29248698745695201</v>
      </c>
      <c r="AL532" s="17">
        <v>0.26395176810516102</v>
      </c>
      <c r="AM532" s="17">
        <v>0.23142566765370201</v>
      </c>
      <c r="AN532" s="17">
        <v>0.31445983602875199</v>
      </c>
      <c r="AO532" s="17"/>
      <c r="AP532" s="17">
        <v>0.32952884117880898</v>
      </c>
      <c r="AQ532" s="17">
        <v>0.31868312991685099</v>
      </c>
      <c r="AR532" s="17">
        <v>0.32037836512441797</v>
      </c>
    </row>
    <row r="533" spans="2:44" x14ac:dyDescent="0.5">
      <c r="B533" t="s">
        <v>275</v>
      </c>
      <c r="C533" s="17">
        <v>0.181975779761647</v>
      </c>
      <c r="D533" s="17">
        <v>0.187399580054982</v>
      </c>
      <c r="E533" s="17">
        <v>0.17645077688437399</v>
      </c>
      <c r="F533" s="17"/>
      <c r="G533" s="17">
        <v>0.28242862308877598</v>
      </c>
      <c r="H533" s="17">
        <v>0.23331402764992701</v>
      </c>
      <c r="I533" s="17">
        <v>0.193394078442576</v>
      </c>
      <c r="J533" s="17">
        <v>0.158315351756808</v>
      </c>
      <c r="K533" s="17">
        <v>0.13639865681389099</v>
      </c>
      <c r="L533" s="17">
        <v>0.11407982352315001</v>
      </c>
      <c r="M533" s="17"/>
      <c r="N533" s="17">
        <v>0.20780097482318199</v>
      </c>
      <c r="O533" s="17">
        <v>0.14822871236159599</v>
      </c>
      <c r="P533" s="17">
        <v>0.19010034941338799</v>
      </c>
      <c r="Q533" s="17">
        <v>0.183911003540384</v>
      </c>
      <c r="R533" s="17"/>
      <c r="S533" s="17">
        <v>0.25550235584637299</v>
      </c>
      <c r="T533" s="17">
        <v>0.15011065945215801</v>
      </c>
      <c r="U533" s="17">
        <v>0.147332710493702</v>
      </c>
      <c r="V533" s="17">
        <v>0.19264215530655901</v>
      </c>
      <c r="W533" s="17">
        <v>0.13643418690158299</v>
      </c>
      <c r="X533" s="17">
        <v>0.21593022507467399</v>
      </c>
      <c r="Y533" s="17">
        <v>0.129179438160828</v>
      </c>
      <c r="Z533" s="17">
        <v>0.19757453375565201</v>
      </c>
      <c r="AA533" s="17">
        <v>0.189902316000194</v>
      </c>
      <c r="AB533" s="17">
        <v>0.153776673340286</v>
      </c>
      <c r="AC533" s="17">
        <v>0.20927554859227801</v>
      </c>
      <c r="AD533" s="17">
        <v>0.171360741142349</v>
      </c>
      <c r="AE533" s="17"/>
      <c r="AF533" s="17">
        <v>0.16151573107714401</v>
      </c>
      <c r="AG533" s="17">
        <v>0.17841247227841001</v>
      </c>
      <c r="AH533" s="17">
        <v>0.20882906144973801</v>
      </c>
      <c r="AI533" s="17"/>
      <c r="AJ533" s="17">
        <v>0.17102864459720499</v>
      </c>
      <c r="AK533" s="17">
        <v>0.21158793111681101</v>
      </c>
      <c r="AL533" s="17">
        <v>0.170071484692943</v>
      </c>
      <c r="AM533" s="17">
        <v>0.13756861224637301</v>
      </c>
      <c r="AN533" s="17">
        <v>0.17894205982545999</v>
      </c>
      <c r="AO533" s="17"/>
      <c r="AP533" s="17">
        <v>0.181844924945195</v>
      </c>
      <c r="AQ533" s="17">
        <v>0.22712746144429599</v>
      </c>
      <c r="AR533" s="17">
        <v>0.249221396589801</v>
      </c>
    </row>
    <row r="534" spans="2:44" x14ac:dyDescent="0.5">
      <c r="B534" t="s">
        <v>87</v>
      </c>
      <c r="C534" s="17">
        <v>0.111519391228196</v>
      </c>
      <c r="D534" s="17">
        <v>8.9575092044977697E-2</v>
      </c>
      <c r="E534" s="17">
        <v>0.132458012098183</v>
      </c>
      <c r="F534" s="17"/>
      <c r="G534" s="17">
        <v>7.6037928567501301E-2</v>
      </c>
      <c r="H534" s="17">
        <v>6.9396163890110094E-2</v>
      </c>
      <c r="I534" s="17">
        <v>0.12210691463293701</v>
      </c>
      <c r="J534" s="17">
        <v>0.15159187463416299</v>
      </c>
      <c r="K534" s="17">
        <v>0.120765884992157</v>
      </c>
      <c r="L534" s="17">
        <v>0.121757824027681</v>
      </c>
      <c r="M534" s="17"/>
      <c r="N534" s="17">
        <v>8.0298203266912893E-2</v>
      </c>
      <c r="O534" s="17">
        <v>9.5321855193228097E-2</v>
      </c>
      <c r="P534" s="17">
        <v>0.105132030965419</v>
      </c>
      <c r="Q534" s="17">
        <v>0.16873094367706501</v>
      </c>
      <c r="R534" s="17"/>
      <c r="S534" s="17">
        <v>7.3561831763555102E-2</v>
      </c>
      <c r="T534" s="17">
        <v>0.15110502455170099</v>
      </c>
      <c r="U534" s="17">
        <v>0.13208097152328099</v>
      </c>
      <c r="V534" s="17">
        <v>7.4308336560807806E-2</v>
      </c>
      <c r="W534" s="17">
        <v>8.8655953203047505E-2</v>
      </c>
      <c r="X534" s="17">
        <v>0.10454797335018801</v>
      </c>
      <c r="Y534" s="17">
        <v>0.12900366299802199</v>
      </c>
      <c r="Z534" s="17">
        <v>0.144530548273307</v>
      </c>
      <c r="AA534" s="17">
        <v>0.10969921083881</v>
      </c>
      <c r="AB534" s="17">
        <v>0.123094124472326</v>
      </c>
      <c r="AC534" s="17">
        <v>0.13297151374213501</v>
      </c>
      <c r="AD534" s="17">
        <v>9.4152213568428497E-2</v>
      </c>
      <c r="AE534" s="17"/>
      <c r="AF534" s="17">
        <v>0.119700895352681</v>
      </c>
      <c r="AG534" s="17">
        <v>8.9704817805086101E-2</v>
      </c>
      <c r="AH534" s="17">
        <v>0.125360544621543</v>
      </c>
      <c r="AI534" s="17"/>
      <c r="AJ534" s="17">
        <v>0.10519802374609501</v>
      </c>
      <c r="AK534" s="17">
        <v>8.5653263685851605E-2</v>
      </c>
      <c r="AL534" s="17">
        <v>9.8772001435040599E-2</v>
      </c>
      <c r="AM534" s="17">
        <v>0.203404960785493</v>
      </c>
      <c r="AN534" s="17">
        <v>0.142554842891916</v>
      </c>
      <c r="AO534" s="17"/>
      <c r="AP534" s="17">
        <v>7.9141495645611501E-2</v>
      </c>
      <c r="AQ534" s="17">
        <v>7.4108550116896696E-2</v>
      </c>
      <c r="AR534" s="17">
        <v>0.10263923700163</v>
      </c>
    </row>
    <row r="535" spans="2:44" x14ac:dyDescent="0.5">
      <c r="B535" t="s">
        <v>72</v>
      </c>
      <c r="C535" s="17">
        <v>1.7697295143098001E-2</v>
      </c>
      <c r="D535" s="17">
        <v>1.55722986079224E-2</v>
      </c>
      <c r="E535" s="17">
        <v>1.9843479355749E-2</v>
      </c>
      <c r="F535" s="17"/>
      <c r="G535" s="17">
        <v>1.0760989841082E-2</v>
      </c>
      <c r="H535" s="17">
        <v>8.7450002481563802E-3</v>
      </c>
      <c r="I535" s="17">
        <v>1.92684123426895E-2</v>
      </c>
      <c r="J535" s="17">
        <v>3.1606020927571997E-2</v>
      </c>
      <c r="K535" s="17">
        <v>2.0109052213845E-2</v>
      </c>
      <c r="L535" s="17">
        <v>1.53196264964862E-2</v>
      </c>
      <c r="M535" s="17"/>
      <c r="N535" s="17">
        <v>8.6036425079138706E-3</v>
      </c>
      <c r="O535" s="17">
        <v>1.1145247720820199E-2</v>
      </c>
      <c r="P535" s="17">
        <v>2.8734039169866998E-2</v>
      </c>
      <c r="Q535" s="17">
        <v>2.4791154087269299E-2</v>
      </c>
      <c r="R535" s="17"/>
      <c r="S535" s="17">
        <v>1.7204338650087501E-2</v>
      </c>
      <c r="T535" s="17">
        <v>1.87422924847041E-2</v>
      </c>
      <c r="U535" s="17">
        <v>1.1688465645527E-2</v>
      </c>
      <c r="V535" s="17">
        <v>2.22676226512711E-2</v>
      </c>
      <c r="W535" s="17">
        <v>6.81420936091638E-3</v>
      </c>
      <c r="X535" s="17">
        <v>2.1788072798997901E-2</v>
      </c>
      <c r="Y535" s="17">
        <v>2.9966477163590601E-2</v>
      </c>
      <c r="Z535" s="17">
        <v>0</v>
      </c>
      <c r="AA535" s="17">
        <v>1.3901807519878099E-2</v>
      </c>
      <c r="AB535" s="17">
        <v>2.09705014246457E-2</v>
      </c>
      <c r="AC535" s="17">
        <v>0</v>
      </c>
      <c r="AD535" s="17">
        <v>5.5622768573674097E-2</v>
      </c>
      <c r="AE535" s="17"/>
      <c r="AF535" s="17">
        <v>1.8037715045081702E-2</v>
      </c>
      <c r="AG535" s="17">
        <v>1.17808550733738E-2</v>
      </c>
      <c r="AH535" s="17">
        <v>4.3284022104306499E-2</v>
      </c>
      <c r="AI535" s="17"/>
      <c r="AJ535" s="17">
        <v>1.34219404946204E-2</v>
      </c>
      <c r="AK535" s="17">
        <v>7.1552339756372502E-3</v>
      </c>
      <c r="AL535" s="17">
        <v>6.1277991873706899E-3</v>
      </c>
      <c r="AM535" s="17">
        <v>5.4639124800968102E-2</v>
      </c>
      <c r="AN535" s="17">
        <v>4.4192205219227398E-2</v>
      </c>
      <c r="AO535" s="17"/>
      <c r="AP535" s="17">
        <v>1.26519632325228E-2</v>
      </c>
      <c r="AQ535" s="17">
        <v>1.09021948908364E-2</v>
      </c>
      <c r="AR535" s="17">
        <v>6.5085955290489503E-3</v>
      </c>
    </row>
    <row r="536" spans="2:44" x14ac:dyDescent="0.5">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c r="AL536" s="17"/>
      <c r="AM536" s="17"/>
      <c r="AN536" s="17"/>
      <c r="AO536" s="17"/>
      <c r="AP536" s="17"/>
      <c r="AQ536" s="17"/>
      <c r="AR536" s="17"/>
    </row>
    <row r="537" spans="2:44" x14ac:dyDescent="0.5">
      <c r="B537" s="6" t="s">
        <v>283</v>
      </c>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c r="AR537" s="17"/>
    </row>
    <row r="538" spans="2:44" x14ac:dyDescent="0.5">
      <c r="B538" s="24" t="s">
        <v>75</v>
      </c>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c r="AR538" s="17"/>
    </row>
    <row r="539" spans="2:44" x14ac:dyDescent="0.5">
      <c r="B539" t="s">
        <v>277</v>
      </c>
      <c r="C539" s="17">
        <v>2.7939414476970601E-2</v>
      </c>
      <c r="D539" s="17">
        <v>3.8203727908305E-2</v>
      </c>
      <c r="E539" s="17">
        <v>1.8017968199008701E-2</v>
      </c>
      <c r="F539" s="17"/>
      <c r="G539" s="17">
        <v>5.9738258060219797E-2</v>
      </c>
      <c r="H539" s="17">
        <v>5.8755350619305098E-2</v>
      </c>
      <c r="I539" s="17">
        <v>2.76838477093336E-2</v>
      </c>
      <c r="J539" s="17">
        <v>1.5953372245867899E-2</v>
      </c>
      <c r="K539" s="17">
        <v>6.1493174982243798E-3</v>
      </c>
      <c r="L539" s="17">
        <v>6.4158041422528499E-3</v>
      </c>
      <c r="M539" s="17"/>
      <c r="N539" s="17">
        <v>4.0015615963161402E-2</v>
      </c>
      <c r="O539" s="17">
        <v>2.2655210978616402E-2</v>
      </c>
      <c r="P539" s="17">
        <v>2.3937715678752899E-2</v>
      </c>
      <c r="Q539" s="17">
        <v>2.42134691871508E-2</v>
      </c>
      <c r="R539" s="17"/>
      <c r="S539" s="17">
        <v>4.0683767914908797E-2</v>
      </c>
      <c r="T539" s="17">
        <v>2.2299664204318202E-2</v>
      </c>
      <c r="U539" s="17">
        <v>5.6914113288220802E-3</v>
      </c>
      <c r="V539" s="17">
        <v>1.6586975552640701E-2</v>
      </c>
      <c r="W539" s="17">
        <v>2.8451572070799899E-2</v>
      </c>
      <c r="X539" s="17">
        <v>4.1661686864816902E-2</v>
      </c>
      <c r="Y539" s="17">
        <v>4.0266173976731399E-2</v>
      </c>
      <c r="Z539" s="17">
        <v>3.6799146401703703E-2</v>
      </c>
      <c r="AA539" s="17">
        <v>2.9529013365323101E-2</v>
      </c>
      <c r="AB539" s="17">
        <v>2.3959337515556099E-2</v>
      </c>
      <c r="AC539" s="17">
        <v>3.10173050924103E-2</v>
      </c>
      <c r="AD539" s="17">
        <v>0</v>
      </c>
      <c r="AE539" s="17"/>
      <c r="AF539" s="17">
        <v>1.6457734537412599E-2</v>
      </c>
      <c r="AG539" s="17">
        <v>3.8503743795070697E-2</v>
      </c>
      <c r="AH539" s="17">
        <v>2.3824241969572502E-2</v>
      </c>
      <c r="AI539" s="17"/>
      <c r="AJ539" s="17">
        <v>2.2636624486844101E-2</v>
      </c>
      <c r="AK539" s="17">
        <v>5.1677383762376003E-2</v>
      </c>
      <c r="AL539" s="17">
        <v>6.5952994368026797E-3</v>
      </c>
      <c r="AM539" s="17">
        <v>3.0069258239489902E-2</v>
      </c>
      <c r="AN539" s="17">
        <v>1.3194325405674801E-2</v>
      </c>
      <c r="AO539" s="17"/>
      <c r="AP539" s="17">
        <v>4.4675932201336997E-2</v>
      </c>
      <c r="AQ539" s="17">
        <v>3.4550172529552899E-2</v>
      </c>
      <c r="AR539" s="17">
        <v>1.33430376748906E-2</v>
      </c>
    </row>
    <row r="540" spans="2:44" x14ac:dyDescent="0.5">
      <c r="B540" t="s">
        <v>278</v>
      </c>
      <c r="C540" s="17">
        <v>0.343583074692902</v>
      </c>
      <c r="D540" s="17">
        <v>0.377681825980065</v>
      </c>
      <c r="E540" s="17">
        <v>0.310668943796575</v>
      </c>
      <c r="F540" s="17"/>
      <c r="G540" s="17">
        <v>0.413119009119509</v>
      </c>
      <c r="H540" s="17">
        <v>0.50762198709457396</v>
      </c>
      <c r="I540" s="17">
        <v>0.42238829736471101</v>
      </c>
      <c r="J540" s="17">
        <v>0.37036743738316102</v>
      </c>
      <c r="K540" s="17">
        <v>0.23087761030584</v>
      </c>
      <c r="L540" s="17">
        <v>0.153759690614134</v>
      </c>
      <c r="M540" s="17"/>
      <c r="N540" s="17">
        <v>0.38244122722040103</v>
      </c>
      <c r="O540" s="17">
        <v>0.34911095747419602</v>
      </c>
      <c r="P540" s="17">
        <v>0.33299755176157603</v>
      </c>
      <c r="Q540" s="17">
        <v>0.30672910409777798</v>
      </c>
      <c r="R540" s="17"/>
      <c r="S540" s="17">
        <v>0.400332532609328</v>
      </c>
      <c r="T540" s="17">
        <v>0.28943179498164001</v>
      </c>
      <c r="U540" s="17">
        <v>0.34738446218869801</v>
      </c>
      <c r="V540" s="17">
        <v>0.31805623321647097</v>
      </c>
      <c r="W540" s="17">
        <v>0.34207712889262798</v>
      </c>
      <c r="X540" s="17">
        <v>0.41151518185739699</v>
      </c>
      <c r="Y540" s="17">
        <v>0.31562870414329303</v>
      </c>
      <c r="Z540" s="17">
        <v>0.240003645495729</v>
      </c>
      <c r="AA540" s="17">
        <v>0.38565257879081599</v>
      </c>
      <c r="AB540" s="17">
        <v>0.31693134025611902</v>
      </c>
      <c r="AC540" s="17">
        <v>0.303572247501392</v>
      </c>
      <c r="AD540" s="17">
        <v>0.38392559279128702</v>
      </c>
      <c r="AE540" s="17"/>
      <c r="AF540" s="17">
        <v>0.315869456438652</v>
      </c>
      <c r="AG540" s="17">
        <v>0.34577611830109201</v>
      </c>
      <c r="AH540" s="17">
        <v>0.39235671634859898</v>
      </c>
      <c r="AI540" s="17"/>
      <c r="AJ540" s="17">
        <v>0.31944959168058401</v>
      </c>
      <c r="AK540" s="17">
        <v>0.40220917986372201</v>
      </c>
      <c r="AL540" s="17">
        <v>0.32225844330747</v>
      </c>
      <c r="AM540" s="17">
        <v>0.35109596342342803</v>
      </c>
      <c r="AN540" s="17">
        <v>0.35069671769408001</v>
      </c>
      <c r="AO540" s="17"/>
      <c r="AP540" s="17">
        <v>0.34713556136505302</v>
      </c>
      <c r="AQ540" s="17">
        <v>0.425206008799136</v>
      </c>
      <c r="AR540" s="17">
        <v>0.355340819749486</v>
      </c>
    </row>
    <row r="541" spans="2:44" x14ac:dyDescent="0.5">
      <c r="B541" t="s">
        <v>279</v>
      </c>
      <c r="C541" s="17">
        <v>0.27623854432558498</v>
      </c>
      <c r="D541" s="17">
        <v>0.25928779396917601</v>
      </c>
      <c r="E541" s="17">
        <v>0.29294491990657701</v>
      </c>
      <c r="F541" s="17"/>
      <c r="G541" s="17">
        <v>0.33004080248453199</v>
      </c>
      <c r="H541" s="17">
        <v>0.297519462210593</v>
      </c>
      <c r="I541" s="17">
        <v>0.295019103191212</v>
      </c>
      <c r="J541" s="17">
        <v>0.29153547242983102</v>
      </c>
      <c r="K541" s="17">
        <v>0.31199087964827998</v>
      </c>
      <c r="L541" s="17">
        <v>0.171159220151644</v>
      </c>
      <c r="M541" s="17"/>
      <c r="N541" s="17">
        <v>0.272009580472926</v>
      </c>
      <c r="O541" s="17">
        <v>0.29082292589844799</v>
      </c>
      <c r="P541" s="17">
        <v>0.29866256802114</v>
      </c>
      <c r="Q541" s="17">
        <v>0.246621780967717</v>
      </c>
      <c r="R541" s="17"/>
      <c r="S541" s="17">
        <v>0.33225399448910597</v>
      </c>
      <c r="T541" s="17">
        <v>0.29211283272626298</v>
      </c>
      <c r="U541" s="17">
        <v>0.23664778281375901</v>
      </c>
      <c r="V541" s="17">
        <v>0.238097007788478</v>
      </c>
      <c r="W541" s="17">
        <v>0.26797690096133298</v>
      </c>
      <c r="X541" s="17">
        <v>0.24588344247163699</v>
      </c>
      <c r="Y541" s="17">
        <v>0.241314510852213</v>
      </c>
      <c r="Z541" s="17">
        <v>0.24454463532024301</v>
      </c>
      <c r="AA541" s="17">
        <v>0.274464695975633</v>
      </c>
      <c r="AB541" s="17">
        <v>0.28934542838027699</v>
      </c>
      <c r="AC541" s="17">
        <v>0.34062700358682102</v>
      </c>
      <c r="AD541" s="17">
        <v>0.27095699262608702</v>
      </c>
      <c r="AE541" s="17"/>
      <c r="AF541" s="17">
        <v>0.25042159071772002</v>
      </c>
      <c r="AG541" s="17">
        <v>0.28450429703081098</v>
      </c>
      <c r="AH541" s="17">
        <v>0.25223901465814602</v>
      </c>
      <c r="AI541" s="17"/>
      <c r="AJ541" s="17">
        <v>0.23552640980949899</v>
      </c>
      <c r="AK541" s="17">
        <v>0.31900567667102597</v>
      </c>
      <c r="AL541" s="17">
        <v>0.26421724668706398</v>
      </c>
      <c r="AM541" s="17">
        <v>0.15931666228275801</v>
      </c>
      <c r="AN541" s="17">
        <v>0.261555817505149</v>
      </c>
      <c r="AO541" s="17"/>
      <c r="AP541" s="17">
        <v>0.24267687478622199</v>
      </c>
      <c r="AQ541" s="17">
        <v>0.297587055734577</v>
      </c>
      <c r="AR541" s="17">
        <v>0.224262838032523</v>
      </c>
    </row>
    <row r="542" spans="2:44" x14ac:dyDescent="0.5">
      <c r="B542" t="s">
        <v>280</v>
      </c>
      <c r="C542" s="17">
        <v>8.8162729163859796E-2</v>
      </c>
      <c r="D542" s="17">
        <v>8.7348560448785195E-2</v>
      </c>
      <c r="E542" s="17">
        <v>8.8206373229412299E-2</v>
      </c>
      <c r="F542" s="17"/>
      <c r="G542" s="17">
        <v>9.9827358675486699E-2</v>
      </c>
      <c r="H542" s="17">
        <v>5.4525981027502501E-2</v>
      </c>
      <c r="I542" s="17">
        <v>9.6050442428556398E-2</v>
      </c>
      <c r="J542" s="17">
        <v>0.12233929753503101</v>
      </c>
      <c r="K542" s="17">
        <v>9.2105020329664999E-2</v>
      </c>
      <c r="L542" s="17">
        <v>7.0693920209020294E-2</v>
      </c>
      <c r="M542" s="17"/>
      <c r="N542" s="17">
        <v>7.4146453956477898E-2</v>
      </c>
      <c r="O542" s="17">
        <v>8.2264993694728006E-2</v>
      </c>
      <c r="P542" s="17">
        <v>0.10939940641833901</v>
      </c>
      <c r="Q542" s="17">
        <v>9.1622613185123394E-2</v>
      </c>
      <c r="R542" s="17"/>
      <c r="S542" s="17">
        <v>4.6699086980990102E-2</v>
      </c>
      <c r="T542" s="17">
        <v>0.112875554453348</v>
      </c>
      <c r="U542" s="17">
        <v>0.105159216298781</v>
      </c>
      <c r="V542" s="17">
        <v>4.4079827329132799E-2</v>
      </c>
      <c r="W542" s="17">
        <v>8.9947166113875196E-2</v>
      </c>
      <c r="X542" s="17">
        <v>0.102982760879167</v>
      </c>
      <c r="Y542" s="17">
        <v>5.5418328341834799E-2</v>
      </c>
      <c r="Z542" s="17">
        <v>0.15858103341712301</v>
      </c>
      <c r="AA542" s="17">
        <v>0.102190687596611</v>
      </c>
      <c r="AB542" s="17">
        <v>0.10547934179492401</v>
      </c>
      <c r="AC542" s="17">
        <v>0.101241054860101</v>
      </c>
      <c r="AD542" s="17">
        <v>8.1982333667178997E-2</v>
      </c>
      <c r="AE542" s="17"/>
      <c r="AF542" s="17">
        <v>7.8407537819674897E-2</v>
      </c>
      <c r="AG542" s="17">
        <v>9.2341069432251399E-2</v>
      </c>
      <c r="AH542" s="17">
        <v>0.10002683841648601</v>
      </c>
      <c r="AI542" s="17"/>
      <c r="AJ542" s="17">
        <v>8.30252578002766E-2</v>
      </c>
      <c r="AK542" s="17">
        <v>6.1398992363725501E-2</v>
      </c>
      <c r="AL542" s="17">
        <v>0.112132745039526</v>
      </c>
      <c r="AM542" s="17">
        <v>0.15248716937041301</v>
      </c>
      <c r="AN542" s="17">
        <v>0.10630893523621</v>
      </c>
      <c r="AO542" s="17"/>
      <c r="AP542" s="17">
        <v>7.5701853029013694E-2</v>
      </c>
      <c r="AQ542" s="17">
        <v>6.2154399064244303E-2</v>
      </c>
      <c r="AR542" s="17">
        <v>0.105902933079303</v>
      </c>
    </row>
    <row r="543" spans="2:44" x14ac:dyDescent="0.5">
      <c r="B543" t="s">
        <v>281</v>
      </c>
      <c r="C543" s="17">
        <v>0.16862416855461401</v>
      </c>
      <c r="D543" s="17">
        <v>0.14990012960445501</v>
      </c>
      <c r="E543" s="17">
        <v>0.18758470062110999</v>
      </c>
      <c r="F543" s="17"/>
      <c r="G543" s="17">
        <v>3.8916031896468799E-2</v>
      </c>
      <c r="H543" s="17">
        <v>3.2277176665932099E-2</v>
      </c>
      <c r="I543" s="17">
        <v>7.4117129393112394E-2</v>
      </c>
      <c r="J543" s="17">
        <v>9.7282980916812603E-2</v>
      </c>
      <c r="K543" s="17">
        <v>0.222853200702643</v>
      </c>
      <c r="L543" s="17">
        <v>0.46470189550107599</v>
      </c>
      <c r="M543" s="17"/>
      <c r="N543" s="17">
        <v>0.16947353835516701</v>
      </c>
      <c r="O543" s="17">
        <v>0.152445725886032</v>
      </c>
      <c r="P543" s="17">
        <v>0.13342561517822699</v>
      </c>
      <c r="Q543" s="17">
        <v>0.21519470563986601</v>
      </c>
      <c r="R543" s="17"/>
      <c r="S543" s="17">
        <v>9.4801773414802407E-2</v>
      </c>
      <c r="T543" s="17">
        <v>0.215773388621643</v>
      </c>
      <c r="U543" s="17">
        <v>0.16511875386386901</v>
      </c>
      <c r="V543" s="17">
        <v>0.274425372934747</v>
      </c>
      <c r="W543" s="17">
        <v>0.14336792282085301</v>
      </c>
      <c r="X543" s="17">
        <v>0.10677607321864201</v>
      </c>
      <c r="Y543" s="17">
        <v>0.245339226428618</v>
      </c>
      <c r="Z543" s="17">
        <v>0.17791970973181401</v>
      </c>
      <c r="AA543" s="17">
        <v>0.12142181777597499</v>
      </c>
      <c r="AB543" s="17">
        <v>0.167695197783332</v>
      </c>
      <c r="AC543" s="17">
        <v>0.17697202213840799</v>
      </c>
      <c r="AD543" s="17">
        <v>0.19079399244728801</v>
      </c>
      <c r="AE543" s="17"/>
      <c r="AF543" s="17">
        <v>0.24046547724757</v>
      </c>
      <c r="AG543" s="17">
        <v>0.152904998053217</v>
      </c>
      <c r="AH543" s="17">
        <v>0.108767361258328</v>
      </c>
      <c r="AI543" s="17"/>
      <c r="AJ543" s="17">
        <v>0.23928636618118401</v>
      </c>
      <c r="AK543" s="17">
        <v>9.1646514919207001E-2</v>
      </c>
      <c r="AL543" s="17">
        <v>0.239531141078767</v>
      </c>
      <c r="AM543" s="17">
        <v>0.25375546182401298</v>
      </c>
      <c r="AN543" s="17">
        <v>0.135334603814219</v>
      </c>
      <c r="AO543" s="17"/>
      <c r="AP543" s="17">
        <v>0.21431826403231699</v>
      </c>
      <c r="AQ543" s="17">
        <v>0.10816612325781499</v>
      </c>
      <c r="AR543" s="17">
        <v>0.21678047627979999</v>
      </c>
    </row>
    <row r="544" spans="2:44" x14ac:dyDescent="0.5">
      <c r="B544" t="s">
        <v>282</v>
      </c>
      <c r="C544" s="17">
        <v>9.5452068786069294E-2</v>
      </c>
      <c r="D544" s="17">
        <v>8.7577962089213895E-2</v>
      </c>
      <c r="E544" s="17">
        <v>0.10257709424731699</v>
      </c>
      <c r="F544" s="17"/>
      <c r="G544" s="17">
        <v>5.8358539763783503E-2</v>
      </c>
      <c r="H544" s="17">
        <v>4.9300042382093297E-2</v>
      </c>
      <c r="I544" s="17">
        <v>8.4741179913074102E-2</v>
      </c>
      <c r="J544" s="17">
        <v>0.102521439489296</v>
      </c>
      <c r="K544" s="17">
        <v>0.13602397151534701</v>
      </c>
      <c r="L544" s="17">
        <v>0.13326946938187301</v>
      </c>
      <c r="M544" s="17"/>
      <c r="N544" s="17">
        <v>6.1913584031867003E-2</v>
      </c>
      <c r="O544" s="17">
        <v>0.10270018606798</v>
      </c>
      <c r="P544" s="17">
        <v>0.101577142941965</v>
      </c>
      <c r="Q544" s="17">
        <v>0.115618326922364</v>
      </c>
      <c r="R544" s="17"/>
      <c r="S544" s="17">
        <v>8.5228844590864897E-2</v>
      </c>
      <c r="T544" s="17">
        <v>6.7506765012787198E-2</v>
      </c>
      <c r="U544" s="17">
        <v>0.139998373506072</v>
      </c>
      <c r="V544" s="17">
        <v>0.10875458317853</v>
      </c>
      <c r="W544" s="17">
        <v>0.12817930914051201</v>
      </c>
      <c r="X544" s="17">
        <v>9.1180854708340794E-2</v>
      </c>
      <c r="Y544" s="17">
        <v>0.102033056257311</v>
      </c>
      <c r="Z544" s="17">
        <v>0.14215182963338799</v>
      </c>
      <c r="AA544" s="17">
        <v>8.6741206495641293E-2</v>
      </c>
      <c r="AB544" s="17">
        <v>9.6589354269791899E-2</v>
      </c>
      <c r="AC544" s="17">
        <v>4.6570366820867598E-2</v>
      </c>
      <c r="AD544" s="17">
        <v>7.2341088468159703E-2</v>
      </c>
      <c r="AE544" s="17"/>
      <c r="AF544" s="17">
        <v>9.8378203238970299E-2</v>
      </c>
      <c r="AG544" s="17">
        <v>8.5969773387558596E-2</v>
      </c>
      <c r="AH544" s="17">
        <v>0.122785827348869</v>
      </c>
      <c r="AI544" s="17"/>
      <c r="AJ544" s="17">
        <v>0.100075750041612</v>
      </c>
      <c r="AK544" s="17">
        <v>7.4062252419943006E-2</v>
      </c>
      <c r="AL544" s="17">
        <v>5.5265124450369699E-2</v>
      </c>
      <c r="AM544" s="17">
        <v>5.3275484859898498E-2</v>
      </c>
      <c r="AN544" s="17">
        <v>0.13290960034466701</v>
      </c>
      <c r="AO544" s="17"/>
      <c r="AP544" s="17">
        <v>7.5491514586057601E-2</v>
      </c>
      <c r="AQ544" s="17">
        <v>7.2336240614675806E-2</v>
      </c>
      <c r="AR544" s="17">
        <v>8.4369895183997998E-2</v>
      </c>
    </row>
    <row r="545" spans="2:44" x14ac:dyDescent="0.5">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c r="AR545" s="17"/>
    </row>
    <row r="546" spans="2:44" x14ac:dyDescent="0.5">
      <c r="B546" s="6" t="s">
        <v>291</v>
      </c>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c r="AL546" s="17"/>
      <c r="AM546" s="17"/>
      <c r="AN546" s="17"/>
      <c r="AO546" s="17"/>
      <c r="AP546" s="17"/>
      <c r="AQ546" s="17"/>
      <c r="AR546" s="17"/>
    </row>
    <row r="547" spans="2:44" x14ac:dyDescent="0.5">
      <c r="B547" s="24" t="s">
        <v>194</v>
      </c>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c r="AL547" s="17"/>
      <c r="AM547" s="17"/>
      <c r="AN547" s="17"/>
      <c r="AO547" s="17"/>
      <c r="AP547" s="17"/>
      <c r="AQ547" s="17"/>
      <c r="AR547" s="17"/>
    </row>
    <row r="548" spans="2:44" x14ac:dyDescent="0.5">
      <c r="B548" t="s">
        <v>284</v>
      </c>
      <c r="C548" s="17">
        <v>0.31218422547625901</v>
      </c>
      <c r="D548" s="17">
        <v>0.36814688212197499</v>
      </c>
      <c r="E548" s="17">
        <v>0.25866552351475303</v>
      </c>
      <c r="F548" s="17"/>
      <c r="G548" s="17">
        <v>0.273900395148584</v>
      </c>
      <c r="H548" s="17">
        <v>0.28975695011612101</v>
      </c>
      <c r="I548" s="17">
        <v>0.24538838051841499</v>
      </c>
      <c r="J548" s="17">
        <v>0.30805781493463902</v>
      </c>
      <c r="K548" s="17">
        <v>0.30664771929488799</v>
      </c>
      <c r="L548" s="17">
        <v>0.42503003824789798</v>
      </c>
      <c r="M548" s="17"/>
      <c r="N548" s="17">
        <v>0.38765879321677699</v>
      </c>
      <c r="O548" s="17">
        <v>0.34741087113321001</v>
      </c>
      <c r="P548" s="17">
        <v>0.26426618202933699</v>
      </c>
      <c r="Q548" s="17">
        <v>0.225533297861224</v>
      </c>
      <c r="R548" s="17"/>
      <c r="S548" s="17">
        <v>0.33449211090825898</v>
      </c>
      <c r="T548" s="17">
        <v>0.267964017831479</v>
      </c>
      <c r="U548" s="17">
        <v>0.26817940157495901</v>
      </c>
      <c r="V548" s="17">
        <v>0.31313591802977903</v>
      </c>
      <c r="W548" s="17">
        <v>0.35514290986694802</v>
      </c>
      <c r="X548" s="17">
        <v>0.26982595963702299</v>
      </c>
      <c r="Y548" s="17">
        <v>0.30601257682851202</v>
      </c>
      <c r="Z548" s="17">
        <v>0.42326343489233598</v>
      </c>
      <c r="AA548" s="17">
        <v>0.29865921392990602</v>
      </c>
      <c r="AB548" s="17">
        <v>0.32159351652416901</v>
      </c>
      <c r="AC548" s="17">
        <v>0.37929552913236397</v>
      </c>
      <c r="AD548" s="17">
        <v>0.31348490761952202</v>
      </c>
      <c r="AE548" s="17"/>
      <c r="AF548" s="17">
        <v>0.32334096754976799</v>
      </c>
      <c r="AG548" s="17">
        <v>0.33148113386080003</v>
      </c>
      <c r="AH548" s="17">
        <v>0.28000038461796301</v>
      </c>
      <c r="AI548" s="17"/>
      <c r="AJ548" s="17">
        <v>0.31563339059436701</v>
      </c>
      <c r="AK548" s="17">
        <v>0.32851633402138403</v>
      </c>
      <c r="AL548" s="17">
        <v>0.37946976533383497</v>
      </c>
      <c r="AM548" s="17">
        <v>0.52557077297550203</v>
      </c>
      <c r="AN548" s="17">
        <v>0.24762729589113699</v>
      </c>
      <c r="AO548" s="17"/>
      <c r="AP548" s="17">
        <v>0.29474933577465201</v>
      </c>
      <c r="AQ548" s="17">
        <v>0.37006960126954003</v>
      </c>
      <c r="AR548" s="17">
        <v>0.276512872795314</v>
      </c>
    </row>
    <row r="549" spans="2:44" x14ac:dyDescent="0.5">
      <c r="B549" t="s">
        <v>285</v>
      </c>
      <c r="C549" s="17">
        <v>0.47281558121119099</v>
      </c>
      <c r="D549" s="17">
        <v>0.44230743948217</v>
      </c>
      <c r="E549" s="17">
        <v>0.50062647774798197</v>
      </c>
      <c r="F549" s="17"/>
      <c r="G549" s="17">
        <v>0.39602545562357699</v>
      </c>
      <c r="H549" s="17">
        <v>0.50758742499348197</v>
      </c>
      <c r="I549" s="17">
        <v>0.55582690077379204</v>
      </c>
      <c r="J549" s="17">
        <v>0.50247866787057405</v>
      </c>
      <c r="K549" s="17">
        <v>0.48522567263067101</v>
      </c>
      <c r="L549" s="17">
        <v>0.39086185190904299</v>
      </c>
      <c r="M549" s="17"/>
      <c r="N549" s="17">
        <v>0.46079353627695602</v>
      </c>
      <c r="O549" s="17">
        <v>0.46100444470933699</v>
      </c>
      <c r="P549" s="17">
        <v>0.481938047357304</v>
      </c>
      <c r="Q549" s="17">
        <v>0.49353566177466301</v>
      </c>
      <c r="R549" s="17"/>
      <c r="S549" s="17">
        <v>0.43459024488410902</v>
      </c>
      <c r="T549" s="17">
        <v>0.45477509482133499</v>
      </c>
      <c r="U549" s="17">
        <v>0.48375484574448202</v>
      </c>
      <c r="V549" s="17">
        <v>0.50526784587976104</v>
      </c>
      <c r="W549" s="17">
        <v>0.46315946109865302</v>
      </c>
      <c r="X549" s="17">
        <v>0.48877409336976702</v>
      </c>
      <c r="Y549" s="17">
        <v>0.42213932227461898</v>
      </c>
      <c r="Z549" s="17">
        <v>0.46657519977689499</v>
      </c>
      <c r="AA549" s="17">
        <v>0.53954651190282699</v>
      </c>
      <c r="AB549" s="17">
        <v>0.50876242559229201</v>
      </c>
      <c r="AC549" s="17">
        <v>0.41703012907885501</v>
      </c>
      <c r="AD549" s="17">
        <v>0.437363704927964</v>
      </c>
      <c r="AE549" s="17"/>
      <c r="AF549" s="17">
        <v>0.48353312685164401</v>
      </c>
      <c r="AG549" s="17">
        <v>0.47989818782639498</v>
      </c>
      <c r="AH549" s="17">
        <v>0.47021327862578199</v>
      </c>
      <c r="AI549" s="17"/>
      <c r="AJ549" s="17">
        <v>0.493085605456831</v>
      </c>
      <c r="AK549" s="17">
        <v>0.46402550062364001</v>
      </c>
      <c r="AL549" s="17">
        <v>0.48245506782332997</v>
      </c>
      <c r="AM549" s="17">
        <v>0.29641626072176103</v>
      </c>
      <c r="AN549" s="17">
        <v>0.49559136756239403</v>
      </c>
      <c r="AO549" s="17"/>
      <c r="AP549" s="17">
        <v>0.49778066072672</v>
      </c>
      <c r="AQ549" s="17">
        <v>0.46059022698964702</v>
      </c>
      <c r="AR549" s="17">
        <v>0.54960126221257899</v>
      </c>
    </row>
    <row r="550" spans="2:44" x14ac:dyDescent="0.5">
      <c r="B550" t="s">
        <v>286</v>
      </c>
      <c r="C550" s="17">
        <v>0.16546830998357501</v>
      </c>
      <c r="D550" s="17">
        <v>0.137304317007474</v>
      </c>
      <c r="E550" s="17">
        <v>0.19363567868315301</v>
      </c>
      <c r="F550" s="17"/>
      <c r="G550" s="17">
        <v>0.28186349816273998</v>
      </c>
      <c r="H550" s="17">
        <v>0.15664445670304999</v>
      </c>
      <c r="I550" s="17">
        <v>0.12067086140212201</v>
      </c>
      <c r="J550" s="17">
        <v>0.15790337794345499</v>
      </c>
      <c r="K550" s="17">
        <v>0.16109415979149899</v>
      </c>
      <c r="L550" s="17">
        <v>0.13765013678907001</v>
      </c>
      <c r="M550" s="17"/>
      <c r="N550" s="17">
        <v>0.123465028250551</v>
      </c>
      <c r="O550" s="17">
        <v>0.14752997807141099</v>
      </c>
      <c r="P550" s="17">
        <v>0.19421032136545899</v>
      </c>
      <c r="Q550" s="17">
        <v>0.209053783431008</v>
      </c>
      <c r="R550" s="17"/>
      <c r="S550" s="17">
        <v>0.16484367500423699</v>
      </c>
      <c r="T550" s="17">
        <v>0.211469047657624</v>
      </c>
      <c r="U550" s="17">
        <v>0.177408399466424</v>
      </c>
      <c r="V550" s="17">
        <v>0.137540786617947</v>
      </c>
      <c r="W550" s="17">
        <v>0.16846764641786799</v>
      </c>
      <c r="X550" s="17">
        <v>0.18519176225096301</v>
      </c>
      <c r="Y550" s="17">
        <v>0.23254464991301799</v>
      </c>
      <c r="Z550" s="17">
        <v>8.6452445783774007E-2</v>
      </c>
      <c r="AA550" s="17">
        <v>0.128074236055845</v>
      </c>
      <c r="AB550" s="17">
        <v>0.10288537199162801</v>
      </c>
      <c r="AC550" s="17">
        <v>0.18333890301879299</v>
      </c>
      <c r="AD550" s="17">
        <v>0.20665382605601301</v>
      </c>
      <c r="AE550" s="17"/>
      <c r="AF550" s="17">
        <v>0.15289251139419999</v>
      </c>
      <c r="AG550" s="17">
        <v>0.14933939359462101</v>
      </c>
      <c r="AH550" s="17">
        <v>0.16184572225942301</v>
      </c>
      <c r="AI550" s="17"/>
      <c r="AJ550" s="17">
        <v>0.15477512901347601</v>
      </c>
      <c r="AK550" s="17">
        <v>0.16932911334360601</v>
      </c>
      <c r="AL550" s="17">
        <v>9.3437072863608597E-2</v>
      </c>
      <c r="AM550" s="17">
        <v>0.178012966302736</v>
      </c>
      <c r="AN550" s="17">
        <v>0.14873518383208001</v>
      </c>
      <c r="AO550" s="17"/>
      <c r="AP550" s="17">
        <v>0.175819650945406</v>
      </c>
      <c r="AQ550" s="17">
        <v>0.13901024757304201</v>
      </c>
      <c r="AR550" s="17">
        <v>0.113146686879445</v>
      </c>
    </row>
    <row r="551" spans="2:44" x14ac:dyDescent="0.5">
      <c r="B551" t="s">
        <v>287</v>
      </c>
      <c r="C551" s="17">
        <v>1.21959227625862E-2</v>
      </c>
      <c r="D551" s="17">
        <v>1.6694056740993501E-2</v>
      </c>
      <c r="E551" s="17">
        <v>7.8449193378515806E-3</v>
      </c>
      <c r="F551" s="17"/>
      <c r="G551" s="17">
        <v>3.4838667150324999E-2</v>
      </c>
      <c r="H551" s="17">
        <v>1.3580892773728001E-2</v>
      </c>
      <c r="I551" s="17">
        <v>1.9052612985216599E-2</v>
      </c>
      <c r="J551" s="17">
        <v>0</v>
      </c>
      <c r="K551" s="17">
        <v>5.6950570674750801E-3</v>
      </c>
      <c r="L551" s="17">
        <v>4.1941512078972898E-3</v>
      </c>
      <c r="M551" s="17"/>
      <c r="N551" s="17">
        <v>1.36234915476099E-2</v>
      </c>
      <c r="O551" s="17">
        <v>6.4129202826963601E-3</v>
      </c>
      <c r="P551" s="17">
        <v>1.0948421680273801E-2</v>
      </c>
      <c r="Q551" s="17">
        <v>1.8169580713130601E-2</v>
      </c>
      <c r="R551" s="17"/>
      <c r="S551" s="17">
        <v>3.7194397137687997E-2</v>
      </c>
      <c r="T551" s="17">
        <v>7.5489977533929001E-3</v>
      </c>
      <c r="U551" s="17">
        <v>1.3031659428891401E-2</v>
      </c>
      <c r="V551" s="17">
        <v>0</v>
      </c>
      <c r="W551" s="17">
        <v>1.32299826165309E-2</v>
      </c>
      <c r="X551" s="17">
        <v>0</v>
      </c>
      <c r="Y551" s="17">
        <v>1.4235056638830301E-2</v>
      </c>
      <c r="Z551" s="17">
        <v>0</v>
      </c>
      <c r="AA551" s="17">
        <v>1.7441410961633E-2</v>
      </c>
      <c r="AB551" s="17">
        <v>0</v>
      </c>
      <c r="AC551" s="17">
        <v>2.0335438769986999E-2</v>
      </c>
      <c r="AD551" s="17">
        <v>0</v>
      </c>
      <c r="AE551" s="17"/>
      <c r="AF551" s="17">
        <v>7.6412551243052601E-3</v>
      </c>
      <c r="AG551" s="17">
        <v>8.8373565248113604E-3</v>
      </c>
      <c r="AH551" s="17">
        <v>1.9555418591245401E-2</v>
      </c>
      <c r="AI551" s="17"/>
      <c r="AJ551" s="17">
        <v>4.8231060989546498E-3</v>
      </c>
      <c r="AK551" s="17">
        <v>1.1144844109047499E-2</v>
      </c>
      <c r="AL551" s="17">
        <v>0</v>
      </c>
      <c r="AM551" s="17">
        <v>0</v>
      </c>
      <c r="AN551" s="17">
        <v>2.9366394923769398E-2</v>
      </c>
      <c r="AO551" s="17"/>
      <c r="AP551" s="17">
        <v>0</v>
      </c>
      <c r="AQ551" s="17">
        <v>5.4404428354305904E-3</v>
      </c>
      <c r="AR551" s="17">
        <v>1.21495916422739E-2</v>
      </c>
    </row>
    <row r="552" spans="2:44" x14ac:dyDescent="0.5">
      <c r="B552" t="s">
        <v>288</v>
      </c>
      <c r="C552" s="17">
        <v>7.5071358361000996E-3</v>
      </c>
      <c r="D552" s="17">
        <v>1.3409160201168399E-2</v>
      </c>
      <c r="E552" s="17">
        <v>1.7656822052897099E-3</v>
      </c>
      <c r="F552" s="17"/>
      <c r="G552" s="17">
        <v>0</v>
      </c>
      <c r="H552" s="17">
        <v>7.5708060471262701E-3</v>
      </c>
      <c r="I552" s="17">
        <v>7.4326798080259597E-3</v>
      </c>
      <c r="J552" s="17">
        <v>6.57873440005592E-3</v>
      </c>
      <c r="K552" s="17">
        <v>7.9229557193732595E-3</v>
      </c>
      <c r="L552" s="17">
        <v>1.3400138561292799E-2</v>
      </c>
      <c r="M552" s="17"/>
      <c r="N552" s="17">
        <v>0</v>
      </c>
      <c r="O552" s="17">
        <v>1.14312928956226E-2</v>
      </c>
      <c r="P552" s="17">
        <v>1.64760287133906E-2</v>
      </c>
      <c r="Q552" s="17">
        <v>3.6660604757301398E-3</v>
      </c>
      <c r="R552" s="17"/>
      <c r="S552" s="17">
        <v>6.4172373626619102E-3</v>
      </c>
      <c r="T552" s="17">
        <v>7.9740543807063097E-3</v>
      </c>
      <c r="U552" s="17">
        <v>0</v>
      </c>
      <c r="V552" s="17">
        <v>2.0637634766137902E-2</v>
      </c>
      <c r="W552" s="17">
        <v>0</v>
      </c>
      <c r="X552" s="17">
        <v>1.4565777936399699E-2</v>
      </c>
      <c r="Y552" s="17">
        <v>0</v>
      </c>
      <c r="Z552" s="17">
        <v>0</v>
      </c>
      <c r="AA552" s="17">
        <v>0</v>
      </c>
      <c r="AB552" s="17">
        <v>2.6527059559513101E-2</v>
      </c>
      <c r="AC552" s="17">
        <v>0</v>
      </c>
      <c r="AD552" s="17">
        <v>0</v>
      </c>
      <c r="AE552" s="17"/>
      <c r="AF552" s="17">
        <v>1.39067217513464E-2</v>
      </c>
      <c r="AG552" s="17">
        <v>3.3362394796953398E-3</v>
      </c>
      <c r="AH552" s="17">
        <v>8.0224366935228008E-3</v>
      </c>
      <c r="AI552" s="17"/>
      <c r="AJ552" s="17">
        <v>8.1775906722226701E-3</v>
      </c>
      <c r="AK552" s="17">
        <v>4.8147829253113198E-3</v>
      </c>
      <c r="AL552" s="17">
        <v>0</v>
      </c>
      <c r="AM552" s="17">
        <v>0</v>
      </c>
      <c r="AN552" s="17">
        <v>1.5638955986019502E-2</v>
      </c>
      <c r="AO552" s="17"/>
      <c r="AP552" s="17">
        <v>4.5463850521345198E-3</v>
      </c>
      <c r="AQ552" s="17">
        <v>6.5474296861008198E-3</v>
      </c>
      <c r="AR552" s="17">
        <v>1.78081698035902E-2</v>
      </c>
    </row>
    <row r="553" spans="2:44" x14ac:dyDescent="0.5">
      <c r="B553" t="s">
        <v>87</v>
      </c>
      <c r="C553" s="17">
        <v>2.9828824730287602E-2</v>
      </c>
      <c r="D553" s="17">
        <v>2.2138144446218502E-2</v>
      </c>
      <c r="E553" s="17">
        <v>3.7461718510970798E-2</v>
      </c>
      <c r="F553" s="17"/>
      <c r="G553" s="17">
        <v>1.3371983914773599E-2</v>
      </c>
      <c r="H553" s="17">
        <v>2.48594693664933E-2</v>
      </c>
      <c r="I553" s="17">
        <v>5.1628564512428102E-2</v>
      </c>
      <c r="J553" s="17">
        <v>2.49814048512761E-2</v>
      </c>
      <c r="K553" s="17">
        <v>3.34144354960942E-2</v>
      </c>
      <c r="L553" s="17">
        <v>2.8863683284799199E-2</v>
      </c>
      <c r="M553" s="17"/>
      <c r="N553" s="17">
        <v>1.44591507081057E-2</v>
      </c>
      <c r="O553" s="17">
        <v>2.6210492907722701E-2</v>
      </c>
      <c r="P553" s="17">
        <v>3.2160998854235699E-2</v>
      </c>
      <c r="Q553" s="17">
        <v>5.0041615744244303E-2</v>
      </c>
      <c r="R553" s="17"/>
      <c r="S553" s="17">
        <v>2.2462334703045799E-2</v>
      </c>
      <c r="T553" s="17">
        <v>5.0268787555463101E-2</v>
      </c>
      <c r="U553" s="17">
        <v>5.7625693785243001E-2</v>
      </c>
      <c r="V553" s="17">
        <v>2.3417814706375099E-2</v>
      </c>
      <c r="W553" s="17">
        <v>0</v>
      </c>
      <c r="X553" s="17">
        <v>4.1642406805846903E-2</v>
      </c>
      <c r="Y553" s="17">
        <v>2.5068394345020201E-2</v>
      </c>
      <c r="Z553" s="17">
        <v>2.3708919546995201E-2</v>
      </c>
      <c r="AA553" s="17">
        <v>1.6278627149789199E-2</v>
      </c>
      <c r="AB553" s="17">
        <v>4.0231626332397998E-2</v>
      </c>
      <c r="AC553" s="17">
        <v>0</v>
      </c>
      <c r="AD553" s="17">
        <v>4.2497561396501002E-2</v>
      </c>
      <c r="AE553" s="17"/>
      <c r="AF553" s="17">
        <v>1.8685417328736399E-2</v>
      </c>
      <c r="AG553" s="17">
        <v>2.7107688713677101E-2</v>
      </c>
      <c r="AH553" s="17">
        <v>6.0362759212064E-2</v>
      </c>
      <c r="AI553" s="17"/>
      <c r="AJ553" s="17">
        <v>2.3505178164149199E-2</v>
      </c>
      <c r="AK553" s="17">
        <v>2.2169424977011999E-2</v>
      </c>
      <c r="AL553" s="17">
        <v>4.4638093979226301E-2</v>
      </c>
      <c r="AM553" s="17">
        <v>0</v>
      </c>
      <c r="AN553" s="17">
        <v>6.3040801804600505E-2</v>
      </c>
      <c r="AO553" s="17"/>
      <c r="AP553" s="17">
        <v>2.7103967501087199E-2</v>
      </c>
      <c r="AQ553" s="17">
        <v>1.8342051646240799E-2</v>
      </c>
      <c r="AR553" s="17">
        <v>3.0781416666798098E-2</v>
      </c>
    </row>
    <row r="554" spans="2:44" x14ac:dyDescent="0.5">
      <c r="B554" t="s">
        <v>289</v>
      </c>
      <c r="C554" s="17">
        <v>0.78499980668745095</v>
      </c>
      <c r="D554" s="17">
        <v>0.81045432160414499</v>
      </c>
      <c r="E554" s="17">
        <v>0.75929200126273499</v>
      </c>
      <c r="F554" s="17"/>
      <c r="G554" s="17">
        <v>0.66992585077216105</v>
      </c>
      <c r="H554" s="17">
        <v>0.79734437510960299</v>
      </c>
      <c r="I554" s="17">
        <v>0.80121528129220698</v>
      </c>
      <c r="J554" s="17">
        <v>0.81053648280521295</v>
      </c>
      <c r="K554" s="17">
        <v>0.79187339192555894</v>
      </c>
      <c r="L554" s="17">
        <v>0.81589189015694097</v>
      </c>
      <c r="M554" s="17"/>
      <c r="N554" s="17">
        <v>0.84845232949373395</v>
      </c>
      <c r="O554" s="17">
        <v>0.808415315842547</v>
      </c>
      <c r="P554" s="17">
        <v>0.74620422938664099</v>
      </c>
      <c r="Q554" s="17">
        <v>0.71906895963588702</v>
      </c>
      <c r="R554" s="17"/>
      <c r="S554" s="17">
        <v>0.76908235579236806</v>
      </c>
      <c r="T554" s="17">
        <v>0.72273911265281399</v>
      </c>
      <c r="U554" s="17">
        <v>0.75193424731944103</v>
      </c>
      <c r="V554" s="17">
        <v>0.81840376390953995</v>
      </c>
      <c r="W554" s="17">
        <v>0.81830237096560099</v>
      </c>
      <c r="X554" s="17">
        <v>0.75860005300679001</v>
      </c>
      <c r="Y554" s="17">
        <v>0.72815189910313105</v>
      </c>
      <c r="Z554" s="17">
        <v>0.88983863466923097</v>
      </c>
      <c r="AA554" s="17">
        <v>0.83820572583273301</v>
      </c>
      <c r="AB554" s="17">
        <v>0.83035594211646102</v>
      </c>
      <c r="AC554" s="17">
        <v>0.79632565821122003</v>
      </c>
      <c r="AD554" s="17">
        <v>0.75084861254748603</v>
      </c>
      <c r="AE554" s="17"/>
      <c r="AF554" s="17">
        <v>0.806874094401412</v>
      </c>
      <c r="AG554" s="17">
        <v>0.81137932168719495</v>
      </c>
      <c r="AH554" s="17">
        <v>0.75021366324374505</v>
      </c>
      <c r="AI554" s="17"/>
      <c r="AJ554" s="17">
        <v>0.80871899605119701</v>
      </c>
      <c r="AK554" s="17">
        <v>0.79254183464502304</v>
      </c>
      <c r="AL554" s="17">
        <v>0.86192483315716495</v>
      </c>
      <c r="AM554" s="17">
        <v>0.821987033697264</v>
      </c>
      <c r="AN554" s="17">
        <v>0.74321866345353105</v>
      </c>
      <c r="AO554" s="17"/>
      <c r="AP554" s="17">
        <v>0.79252999650137201</v>
      </c>
      <c r="AQ554" s="17">
        <v>0.83065982825918605</v>
      </c>
      <c r="AR554" s="17">
        <v>0.82611413500789199</v>
      </c>
    </row>
    <row r="555" spans="2:44" x14ac:dyDescent="0.5">
      <c r="B555" t="s">
        <v>290</v>
      </c>
      <c r="C555" s="17">
        <v>1.9703058598686301E-2</v>
      </c>
      <c r="D555" s="17">
        <v>3.0103216942161899E-2</v>
      </c>
      <c r="E555" s="17">
        <v>9.6106015431412905E-3</v>
      </c>
      <c r="F555" s="17"/>
      <c r="G555" s="17">
        <v>3.4838667150324999E-2</v>
      </c>
      <c r="H555" s="17">
        <v>2.1151698820854301E-2</v>
      </c>
      <c r="I555" s="17">
        <v>2.64852927932425E-2</v>
      </c>
      <c r="J555" s="17">
        <v>6.57873440005592E-3</v>
      </c>
      <c r="K555" s="17">
        <v>1.3618012786848301E-2</v>
      </c>
      <c r="L555" s="17">
        <v>1.75942897691901E-2</v>
      </c>
      <c r="M555" s="17"/>
      <c r="N555" s="17">
        <v>1.36234915476099E-2</v>
      </c>
      <c r="O555" s="17">
        <v>1.7844213178319E-2</v>
      </c>
      <c r="P555" s="17">
        <v>2.7424450393664399E-2</v>
      </c>
      <c r="Q555" s="17">
        <v>2.1835641188860701E-2</v>
      </c>
      <c r="R555" s="17"/>
      <c r="S555" s="17">
        <v>4.3611634500350001E-2</v>
      </c>
      <c r="T555" s="17">
        <v>1.5523052134099199E-2</v>
      </c>
      <c r="U555" s="17">
        <v>1.3031659428891401E-2</v>
      </c>
      <c r="V555" s="17">
        <v>2.0637634766137902E-2</v>
      </c>
      <c r="W555" s="17">
        <v>1.32299826165309E-2</v>
      </c>
      <c r="X555" s="17">
        <v>1.4565777936399699E-2</v>
      </c>
      <c r="Y555" s="17">
        <v>1.4235056638830301E-2</v>
      </c>
      <c r="Z555" s="17">
        <v>0</v>
      </c>
      <c r="AA555" s="17">
        <v>1.7441410961633E-2</v>
      </c>
      <c r="AB555" s="17">
        <v>2.6527059559513101E-2</v>
      </c>
      <c r="AC555" s="17">
        <v>2.0335438769986999E-2</v>
      </c>
      <c r="AD555" s="17">
        <v>0</v>
      </c>
      <c r="AE555" s="17"/>
      <c r="AF555" s="17">
        <v>2.15479768756517E-2</v>
      </c>
      <c r="AG555" s="17">
        <v>1.2173596004506701E-2</v>
      </c>
      <c r="AH555" s="17">
        <v>2.75778552847682E-2</v>
      </c>
      <c r="AI555" s="17"/>
      <c r="AJ555" s="17">
        <v>1.30006967711773E-2</v>
      </c>
      <c r="AK555" s="17">
        <v>1.5959627034358801E-2</v>
      </c>
      <c r="AL555" s="17">
        <v>0</v>
      </c>
      <c r="AM555" s="17">
        <v>0</v>
      </c>
      <c r="AN555" s="17">
        <v>4.5005350909788903E-2</v>
      </c>
      <c r="AO555" s="17"/>
      <c r="AP555" s="17">
        <v>4.5463850521345198E-3</v>
      </c>
      <c r="AQ555" s="17">
        <v>1.19878725215314E-2</v>
      </c>
      <c r="AR555" s="17">
        <v>2.9957761445864099E-2</v>
      </c>
    </row>
    <row r="556" spans="2:44" x14ac:dyDescent="0.5">
      <c r="B556" t="s">
        <v>90</v>
      </c>
      <c r="C556" s="17">
        <v>0.76529674808876402</v>
      </c>
      <c r="D556" s="17">
        <v>0.78035110466198299</v>
      </c>
      <c r="E556" s="17">
        <v>0.74968139971959402</v>
      </c>
      <c r="F556" s="17"/>
      <c r="G556" s="17">
        <v>0.63508718362183603</v>
      </c>
      <c r="H556" s="17">
        <v>0.776192676288749</v>
      </c>
      <c r="I556" s="17">
        <v>0.77472998849896502</v>
      </c>
      <c r="J556" s="17">
        <v>0.80395774840515699</v>
      </c>
      <c r="K556" s="17">
        <v>0.77825537913871001</v>
      </c>
      <c r="L556" s="17">
        <v>0.79829760038775099</v>
      </c>
      <c r="M556" s="17"/>
      <c r="N556" s="17">
        <v>0.83482883794612395</v>
      </c>
      <c r="O556" s="17">
        <v>0.79057110266422803</v>
      </c>
      <c r="P556" s="17">
        <v>0.71877977899297696</v>
      </c>
      <c r="Q556" s="17">
        <v>0.69723331844702696</v>
      </c>
      <c r="R556" s="17"/>
      <c r="S556" s="17">
        <v>0.72547072129201795</v>
      </c>
      <c r="T556" s="17">
        <v>0.707216060518714</v>
      </c>
      <c r="U556" s="17">
        <v>0.73890258789054997</v>
      </c>
      <c r="V556" s="17">
        <v>0.79776612914340195</v>
      </c>
      <c r="W556" s="17">
        <v>0.80507238834907002</v>
      </c>
      <c r="X556" s="17">
        <v>0.74403427507038999</v>
      </c>
      <c r="Y556" s="17">
        <v>0.71391684246430098</v>
      </c>
      <c r="Z556" s="17">
        <v>0.88983863466923097</v>
      </c>
      <c r="AA556" s="17">
        <v>0.82076431487110002</v>
      </c>
      <c r="AB556" s="17">
        <v>0.80382888255694696</v>
      </c>
      <c r="AC556" s="17">
        <v>0.77599021944123303</v>
      </c>
      <c r="AD556" s="17">
        <v>0.75084861254748603</v>
      </c>
      <c r="AE556" s="17"/>
      <c r="AF556" s="17">
        <v>0.78532611752575998</v>
      </c>
      <c r="AG556" s="17">
        <v>0.799205725682688</v>
      </c>
      <c r="AH556" s="17">
        <v>0.72263580795897697</v>
      </c>
      <c r="AI556" s="17"/>
      <c r="AJ556" s="17">
        <v>0.79571829928002002</v>
      </c>
      <c r="AK556" s="17">
        <v>0.77658220761066499</v>
      </c>
      <c r="AL556" s="17">
        <v>0.86192483315716495</v>
      </c>
      <c r="AM556" s="17">
        <v>0.821987033697264</v>
      </c>
      <c r="AN556" s="17">
        <v>0.69821331254374197</v>
      </c>
      <c r="AO556" s="17"/>
      <c r="AP556" s="17">
        <v>0.78798361144923801</v>
      </c>
      <c r="AQ556" s="17">
        <v>0.81867195573765505</v>
      </c>
      <c r="AR556" s="17">
        <v>0.79615637356202795</v>
      </c>
    </row>
    <row r="557" spans="2:44" x14ac:dyDescent="0.5">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7"/>
      <c r="AL557" s="17"/>
      <c r="AM557" s="17"/>
      <c r="AN557" s="17"/>
      <c r="AO557" s="17"/>
      <c r="AP557" s="17"/>
      <c r="AQ557" s="17"/>
      <c r="AR557" s="17"/>
    </row>
    <row r="558" spans="2:44" x14ac:dyDescent="0.5">
      <c r="B558" s="6" t="s">
        <v>292</v>
      </c>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c r="AL558" s="17"/>
      <c r="AM558" s="17"/>
      <c r="AN558" s="17"/>
      <c r="AO558" s="17"/>
      <c r="AP558" s="17"/>
      <c r="AQ558" s="17"/>
      <c r="AR558" s="17"/>
    </row>
    <row r="559" spans="2:44" x14ac:dyDescent="0.5">
      <c r="B559" s="24" t="s">
        <v>194</v>
      </c>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c r="AL559" s="17"/>
      <c r="AM559" s="17"/>
      <c r="AN559" s="17"/>
      <c r="AO559" s="17"/>
      <c r="AP559" s="17"/>
      <c r="AQ559" s="17"/>
      <c r="AR559" s="17"/>
    </row>
    <row r="560" spans="2:44" x14ac:dyDescent="0.5">
      <c r="B560" t="s">
        <v>284</v>
      </c>
      <c r="C560" s="17">
        <v>0.28375049328070501</v>
      </c>
      <c r="D560" s="17">
        <v>0.32833027441567297</v>
      </c>
      <c r="E560" s="17">
        <v>0.24107000123592601</v>
      </c>
      <c r="F560" s="17"/>
      <c r="G560" s="17">
        <v>0.32995357665149</v>
      </c>
      <c r="H560" s="17">
        <v>0.37687750832873901</v>
      </c>
      <c r="I560" s="17">
        <v>0.24271735009754</v>
      </c>
      <c r="J560" s="17">
        <v>0.24581227471850201</v>
      </c>
      <c r="K560" s="17">
        <v>0.20479289168036399</v>
      </c>
      <c r="L560" s="17">
        <v>0.30924644295224601</v>
      </c>
      <c r="M560" s="17"/>
      <c r="N560" s="17">
        <v>0.36614926620426802</v>
      </c>
      <c r="O560" s="17">
        <v>0.288704989698857</v>
      </c>
      <c r="P560" s="17">
        <v>0.24056754639167799</v>
      </c>
      <c r="Q560" s="17">
        <v>0.21701322469584799</v>
      </c>
      <c r="R560" s="17"/>
      <c r="S560" s="17">
        <v>0.323602827587472</v>
      </c>
      <c r="T560" s="17">
        <v>0.213063862280298</v>
      </c>
      <c r="U560" s="17">
        <v>0.294425626512753</v>
      </c>
      <c r="V560" s="17">
        <v>0.272115950368228</v>
      </c>
      <c r="W560" s="17">
        <v>0.32237971140003202</v>
      </c>
      <c r="X560" s="17">
        <v>0.26216188593492201</v>
      </c>
      <c r="Y560" s="17">
        <v>0.231533546192005</v>
      </c>
      <c r="Z560" s="17">
        <v>0.42165376152158601</v>
      </c>
      <c r="AA560" s="17">
        <v>0.26312577272466497</v>
      </c>
      <c r="AB560" s="17">
        <v>0.29880141207073802</v>
      </c>
      <c r="AC560" s="17">
        <v>0.241711648741159</v>
      </c>
      <c r="AD560" s="17">
        <v>0.405533535626727</v>
      </c>
      <c r="AE560" s="17"/>
      <c r="AF560" s="17">
        <v>0.21385410995924301</v>
      </c>
      <c r="AG560" s="17">
        <v>0.32817457739504402</v>
      </c>
      <c r="AH560" s="17">
        <v>0.312681869467</v>
      </c>
      <c r="AI560" s="17"/>
      <c r="AJ560" s="17">
        <v>0.25681221421535499</v>
      </c>
      <c r="AK560" s="17">
        <v>0.29638038739158401</v>
      </c>
      <c r="AL560" s="17">
        <v>0.26572122757258199</v>
      </c>
      <c r="AM560" s="17">
        <v>0.25763553306799603</v>
      </c>
      <c r="AN560" s="17">
        <v>0.24128275868691099</v>
      </c>
      <c r="AO560" s="17"/>
      <c r="AP560" s="17">
        <v>0.27877968782367102</v>
      </c>
      <c r="AQ560" s="17">
        <v>0.337394548069545</v>
      </c>
      <c r="AR560" s="17">
        <v>0.29767269117739897</v>
      </c>
    </row>
    <row r="561" spans="2:44" x14ac:dyDescent="0.5">
      <c r="B561" t="s">
        <v>285</v>
      </c>
      <c r="C561" s="17">
        <v>0.46503356869192902</v>
      </c>
      <c r="D561" s="17">
        <v>0.44395132121765002</v>
      </c>
      <c r="E561" s="17">
        <v>0.48669314896888999</v>
      </c>
      <c r="F561" s="17"/>
      <c r="G561" s="17">
        <v>0.46001331164925702</v>
      </c>
      <c r="H561" s="17">
        <v>0.42223601250160298</v>
      </c>
      <c r="I561" s="17">
        <v>0.50045153409861098</v>
      </c>
      <c r="J561" s="17">
        <v>0.44914947862377003</v>
      </c>
      <c r="K561" s="17">
        <v>0.55191925016126697</v>
      </c>
      <c r="L561" s="17">
        <v>0.42707888939047201</v>
      </c>
      <c r="M561" s="17"/>
      <c r="N561" s="17">
        <v>0.46542010981715898</v>
      </c>
      <c r="O561" s="17">
        <v>0.47312036690144199</v>
      </c>
      <c r="P561" s="17">
        <v>0.484869300818348</v>
      </c>
      <c r="Q561" s="17">
        <v>0.43337085495646399</v>
      </c>
      <c r="R561" s="17"/>
      <c r="S561" s="17">
        <v>0.46103679125064101</v>
      </c>
      <c r="T561" s="17">
        <v>0.50021553709101996</v>
      </c>
      <c r="U561" s="17">
        <v>0.41926382809026103</v>
      </c>
      <c r="V561" s="17">
        <v>0.42463464255995198</v>
      </c>
      <c r="W561" s="17">
        <v>0.47812845686198202</v>
      </c>
      <c r="X561" s="17">
        <v>0.50220138373372303</v>
      </c>
      <c r="Y561" s="17">
        <v>0.43967438750786397</v>
      </c>
      <c r="Z561" s="17">
        <v>0.32836110410780001</v>
      </c>
      <c r="AA561" s="17">
        <v>0.49984049456083601</v>
      </c>
      <c r="AB561" s="17">
        <v>0.43916081705520998</v>
      </c>
      <c r="AC561" s="17">
        <v>0.607030443434733</v>
      </c>
      <c r="AD561" s="17">
        <v>0.39538429035658101</v>
      </c>
      <c r="AE561" s="17"/>
      <c r="AF561" s="17">
        <v>0.46322880416439</v>
      </c>
      <c r="AG561" s="17">
        <v>0.49187065424424897</v>
      </c>
      <c r="AH561" s="17">
        <v>0.410485705919789</v>
      </c>
      <c r="AI561" s="17"/>
      <c r="AJ561" s="17">
        <v>0.47359232276189001</v>
      </c>
      <c r="AK561" s="17">
        <v>0.499245714917879</v>
      </c>
      <c r="AL561" s="17">
        <v>0.53589775846906496</v>
      </c>
      <c r="AM561" s="17">
        <v>0.43521907565909101</v>
      </c>
      <c r="AN561" s="17">
        <v>0.39612500599252298</v>
      </c>
      <c r="AO561" s="17"/>
      <c r="AP561" s="17">
        <v>0.49834522979034102</v>
      </c>
      <c r="AQ561" s="17">
        <v>0.48073816795322999</v>
      </c>
      <c r="AR561" s="17">
        <v>0.47824230135978801</v>
      </c>
    </row>
    <row r="562" spans="2:44" x14ac:dyDescent="0.5">
      <c r="B562" t="s">
        <v>286</v>
      </c>
      <c r="C562" s="17">
        <v>0.174210453949801</v>
      </c>
      <c r="D562" s="17">
        <v>0.15324132435347401</v>
      </c>
      <c r="E562" s="17">
        <v>0.19254291572797699</v>
      </c>
      <c r="F562" s="17"/>
      <c r="G562" s="17">
        <v>0.14221074946963799</v>
      </c>
      <c r="H562" s="17">
        <v>0.16409483674328501</v>
      </c>
      <c r="I562" s="17">
        <v>0.16420750298685799</v>
      </c>
      <c r="J562" s="17">
        <v>0.23990734750811599</v>
      </c>
      <c r="K562" s="17">
        <v>0.17381807400525601</v>
      </c>
      <c r="L562" s="17">
        <v>0.14903587019636999</v>
      </c>
      <c r="M562" s="17"/>
      <c r="N562" s="17">
        <v>0.111515635804561</v>
      </c>
      <c r="O562" s="17">
        <v>0.16077969463482999</v>
      </c>
      <c r="P562" s="17">
        <v>0.21324717195770301</v>
      </c>
      <c r="Q562" s="17">
        <v>0.232930161867449</v>
      </c>
      <c r="R562" s="17"/>
      <c r="S562" s="17">
        <v>0.14624104016133599</v>
      </c>
      <c r="T562" s="17">
        <v>0.22598882562910999</v>
      </c>
      <c r="U562" s="17">
        <v>0.248268130020663</v>
      </c>
      <c r="V562" s="17">
        <v>0.197211403145614</v>
      </c>
      <c r="W562" s="17">
        <v>0.159329838962387</v>
      </c>
      <c r="X562" s="17">
        <v>0.165114187382953</v>
      </c>
      <c r="Y562" s="17">
        <v>0.181953053276357</v>
      </c>
      <c r="Z562" s="17">
        <v>0.181618736806026</v>
      </c>
      <c r="AA562" s="17">
        <v>0.13966740254429499</v>
      </c>
      <c r="AB562" s="17">
        <v>0.161483575773327</v>
      </c>
      <c r="AC562" s="17">
        <v>0.134309000771029</v>
      </c>
      <c r="AD562" s="17">
        <v>9.3661979714260296E-2</v>
      </c>
      <c r="AE562" s="17"/>
      <c r="AF562" s="17">
        <v>0.233543639848632</v>
      </c>
      <c r="AG562" s="17">
        <v>0.12381052796587499</v>
      </c>
      <c r="AH562" s="17">
        <v>0.174572383911371</v>
      </c>
      <c r="AI562" s="17"/>
      <c r="AJ562" s="17">
        <v>0.18202806270638799</v>
      </c>
      <c r="AK562" s="17">
        <v>0.151122948392371</v>
      </c>
      <c r="AL562" s="17">
        <v>0.15280974564729</v>
      </c>
      <c r="AM562" s="17">
        <v>0.22679731044087401</v>
      </c>
      <c r="AN562" s="17">
        <v>0.233446445505366</v>
      </c>
      <c r="AO562" s="17"/>
      <c r="AP562" s="17">
        <v>0.18297314761025499</v>
      </c>
      <c r="AQ562" s="17">
        <v>0.144632978878876</v>
      </c>
      <c r="AR562" s="17">
        <v>0.154501811402736</v>
      </c>
    </row>
    <row r="563" spans="2:44" x14ac:dyDescent="0.5">
      <c r="B563" t="s">
        <v>287</v>
      </c>
      <c r="C563" s="17">
        <v>2.7649400257403201E-2</v>
      </c>
      <c r="D563" s="17">
        <v>3.4713988223086703E-2</v>
      </c>
      <c r="E563" s="17">
        <v>2.1176003234890502E-2</v>
      </c>
      <c r="F563" s="17"/>
      <c r="G563" s="17">
        <v>3.9558346090583799E-2</v>
      </c>
      <c r="H563" s="17">
        <v>9.5240763738770693E-3</v>
      </c>
      <c r="I563" s="17">
        <v>4.1785541780987798E-2</v>
      </c>
      <c r="J563" s="17">
        <v>1.20903819776407E-2</v>
      </c>
      <c r="K563" s="17">
        <v>4.1019288114055197E-2</v>
      </c>
      <c r="L563" s="17">
        <v>2.7605185458888001E-2</v>
      </c>
      <c r="M563" s="17"/>
      <c r="N563" s="17">
        <v>1.6198245224243599E-2</v>
      </c>
      <c r="O563" s="17">
        <v>3.6325082197978101E-2</v>
      </c>
      <c r="P563" s="17">
        <v>2.3965002256641402E-2</v>
      </c>
      <c r="Q563" s="17">
        <v>3.6724288692476903E-2</v>
      </c>
      <c r="R563" s="17"/>
      <c r="S563" s="17">
        <v>3.5049906344759803E-2</v>
      </c>
      <c r="T563" s="17">
        <v>2.60762493567697E-2</v>
      </c>
      <c r="U563" s="17">
        <v>0</v>
      </c>
      <c r="V563" s="17">
        <v>1.0886627000511601E-2</v>
      </c>
      <c r="W563" s="17">
        <v>2.6882525404334098E-2</v>
      </c>
      <c r="X563" s="17">
        <v>4.6743201758779503E-2</v>
      </c>
      <c r="Y563" s="17">
        <v>5.9146398922019498E-2</v>
      </c>
      <c r="Z563" s="17">
        <v>4.35371467737996E-2</v>
      </c>
      <c r="AA563" s="17">
        <v>3.9682141006295003E-2</v>
      </c>
      <c r="AB563" s="17">
        <v>1.4549242484093099E-2</v>
      </c>
      <c r="AC563" s="17">
        <v>0</v>
      </c>
      <c r="AD563" s="17">
        <v>0</v>
      </c>
      <c r="AE563" s="17"/>
      <c r="AF563" s="17">
        <v>3.38479361236921E-2</v>
      </c>
      <c r="AG563" s="17">
        <v>1.91739417493706E-2</v>
      </c>
      <c r="AH563" s="17">
        <v>3.1394894651815601E-2</v>
      </c>
      <c r="AI563" s="17"/>
      <c r="AJ563" s="17">
        <v>2.6845887855336498E-2</v>
      </c>
      <c r="AK563" s="17">
        <v>2.5559992996451199E-2</v>
      </c>
      <c r="AL563" s="17">
        <v>1.4027613655998E-2</v>
      </c>
      <c r="AM563" s="17">
        <v>3.9311801845017799E-2</v>
      </c>
      <c r="AN563" s="17">
        <v>4.6903219153917097E-2</v>
      </c>
      <c r="AO563" s="17"/>
      <c r="AP563" s="17">
        <v>1.2190696961348399E-2</v>
      </c>
      <c r="AQ563" s="17">
        <v>1.9128247085603099E-2</v>
      </c>
      <c r="AR563" s="17">
        <v>1.5973465599528999E-2</v>
      </c>
    </row>
    <row r="564" spans="2:44" x14ac:dyDescent="0.5">
      <c r="B564" t="s">
        <v>288</v>
      </c>
      <c r="C564" s="17">
        <v>1.6737546997742901E-2</v>
      </c>
      <c r="D564" s="17">
        <v>2.3847365273754299E-2</v>
      </c>
      <c r="E564" s="17">
        <v>1.01752832094419E-2</v>
      </c>
      <c r="F564" s="17"/>
      <c r="G564" s="17">
        <v>1.0363782512233801E-2</v>
      </c>
      <c r="H564" s="17">
        <v>0</v>
      </c>
      <c r="I564" s="17">
        <v>2.5507756776754101E-2</v>
      </c>
      <c r="J564" s="17">
        <v>5.3583691812019701E-3</v>
      </c>
      <c r="K564" s="17">
        <v>0</v>
      </c>
      <c r="L564" s="17">
        <v>4.66887218583747E-2</v>
      </c>
      <c r="M564" s="17"/>
      <c r="N564" s="17">
        <v>1.09260785955033E-2</v>
      </c>
      <c r="O564" s="17">
        <v>2.47449090015248E-2</v>
      </c>
      <c r="P564" s="17">
        <v>1.65635219894654E-2</v>
      </c>
      <c r="Q564" s="17">
        <v>1.61522883000614E-2</v>
      </c>
      <c r="R564" s="17"/>
      <c r="S564" s="17">
        <v>2.0628001918430498E-2</v>
      </c>
      <c r="T564" s="17">
        <v>8.4090702821606102E-3</v>
      </c>
      <c r="U564" s="17">
        <v>1.09917344249621E-2</v>
      </c>
      <c r="V564" s="17">
        <v>4.6319372714824801E-2</v>
      </c>
      <c r="W564" s="17">
        <v>1.3279467371265299E-2</v>
      </c>
      <c r="X564" s="17">
        <v>0</v>
      </c>
      <c r="Y564" s="17">
        <v>2.4193522874110099E-2</v>
      </c>
      <c r="Z564" s="17">
        <v>0</v>
      </c>
      <c r="AA564" s="17">
        <v>9.8863936586192792E-3</v>
      </c>
      <c r="AB564" s="17">
        <v>2.7376522010356799E-2</v>
      </c>
      <c r="AC564" s="17">
        <v>0</v>
      </c>
      <c r="AD564" s="17">
        <v>5.4373961054939302E-2</v>
      </c>
      <c r="AE564" s="17"/>
      <c r="AF564" s="17">
        <v>3.01190068041578E-2</v>
      </c>
      <c r="AG564" s="17">
        <v>8.2845926669493E-3</v>
      </c>
      <c r="AH564" s="17">
        <v>8.5543299017957295E-3</v>
      </c>
      <c r="AI564" s="17"/>
      <c r="AJ564" s="17">
        <v>2.7420945058124702E-2</v>
      </c>
      <c r="AK564" s="17">
        <v>3.6579392203505701E-3</v>
      </c>
      <c r="AL564" s="17">
        <v>1.7170894636126501E-2</v>
      </c>
      <c r="AM564" s="17">
        <v>4.1036278987021099E-2</v>
      </c>
      <c r="AN564" s="17">
        <v>1.5230210133411999E-2</v>
      </c>
      <c r="AO564" s="17"/>
      <c r="AP564" s="17">
        <v>1.0138228818114801E-2</v>
      </c>
      <c r="AQ564" s="17">
        <v>0</v>
      </c>
      <c r="AR564" s="17">
        <v>3.7243241237014398E-2</v>
      </c>
    </row>
    <row r="565" spans="2:44" x14ac:dyDescent="0.5">
      <c r="B565" t="s">
        <v>87</v>
      </c>
      <c r="C565" s="17">
        <v>3.2618536822419303E-2</v>
      </c>
      <c r="D565" s="17">
        <v>1.5915726516361198E-2</v>
      </c>
      <c r="E565" s="17">
        <v>4.83426476228744E-2</v>
      </c>
      <c r="F565" s="17"/>
      <c r="G565" s="17">
        <v>1.7900233626797699E-2</v>
      </c>
      <c r="H565" s="17">
        <v>2.7267566052496001E-2</v>
      </c>
      <c r="I565" s="17">
        <v>2.5330314259248699E-2</v>
      </c>
      <c r="J565" s="17">
        <v>4.7682147990768899E-2</v>
      </c>
      <c r="K565" s="17">
        <v>2.8450496039057499E-2</v>
      </c>
      <c r="L565" s="17">
        <v>4.0344890143648601E-2</v>
      </c>
      <c r="M565" s="17"/>
      <c r="N565" s="17">
        <v>2.9790664354264099E-2</v>
      </c>
      <c r="O565" s="17">
        <v>1.63249575653686E-2</v>
      </c>
      <c r="P565" s="17">
        <v>2.0787456586164599E-2</v>
      </c>
      <c r="Q565" s="17">
        <v>6.38091814877014E-2</v>
      </c>
      <c r="R565" s="17"/>
      <c r="S565" s="17">
        <v>1.3441432737360801E-2</v>
      </c>
      <c r="T565" s="17">
        <v>2.62464553606418E-2</v>
      </c>
      <c r="U565" s="17">
        <v>2.7050680951361199E-2</v>
      </c>
      <c r="V565" s="17">
        <v>4.8832004210869501E-2</v>
      </c>
      <c r="W565" s="17">
        <v>0</v>
      </c>
      <c r="X565" s="17">
        <v>2.3779341189622001E-2</v>
      </c>
      <c r="Y565" s="17">
        <v>6.3499091227644605E-2</v>
      </c>
      <c r="Z565" s="17">
        <v>2.4829250790788002E-2</v>
      </c>
      <c r="AA565" s="17">
        <v>4.7797795505289502E-2</v>
      </c>
      <c r="AB565" s="17">
        <v>5.8628430606274699E-2</v>
      </c>
      <c r="AC565" s="17">
        <v>1.6948907053078999E-2</v>
      </c>
      <c r="AD565" s="17">
        <v>5.1046233247492502E-2</v>
      </c>
      <c r="AE565" s="17"/>
      <c r="AF565" s="17">
        <v>2.5406503099885E-2</v>
      </c>
      <c r="AG565" s="17">
        <v>2.8685705978512801E-2</v>
      </c>
      <c r="AH565" s="17">
        <v>6.23108161482284E-2</v>
      </c>
      <c r="AI565" s="17"/>
      <c r="AJ565" s="17">
        <v>3.3300567402905101E-2</v>
      </c>
      <c r="AK565" s="17">
        <v>2.4033017081363899E-2</v>
      </c>
      <c r="AL565" s="17">
        <v>1.4372760018938001E-2</v>
      </c>
      <c r="AM565" s="17">
        <v>0</v>
      </c>
      <c r="AN565" s="17">
        <v>6.7012360527871101E-2</v>
      </c>
      <c r="AO565" s="17"/>
      <c r="AP565" s="17">
        <v>1.75730089962703E-2</v>
      </c>
      <c r="AQ565" s="17">
        <v>1.8106058012745702E-2</v>
      </c>
      <c r="AR565" s="17">
        <v>1.6366489223534099E-2</v>
      </c>
    </row>
    <row r="566" spans="2:44" x14ac:dyDescent="0.5">
      <c r="B566" t="s">
        <v>289</v>
      </c>
      <c r="C566" s="17">
        <v>0.74878406197263403</v>
      </c>
      <c r="D566" s="17">
        <v>0.77228159563332399</v>
      </c>
      <c r="E566" s="17">
        <v>0.72776315020481597</v>
      </c>
      <c r="F566" s="17"/>
      <c r="G566" s="17">
        <v>0.78996688830074602</v>
      </c>
      <c r="H566" s="17">
        <v>0.79911352083034204</v>
      </c>
      <c r="I566" s="17">
        <v>0.74316888419615101</v>
      </c>
      <c r="J566" s="17">
        <v>0.69496175334227295</v>
      </c>
      <c r="K566" s="17">
        <v>0.75671214184163105</v>
      </c>
      <c r="L566" s="17">
        <v>0.73632533234271902</v>
      </c>
      <c r="M566" s="17"/>
      <c r="N566" s="17">
        <v>0.831569376021427</v>
      </c>
      <c r="O566" s="17">
        <v>0.76182535660029904</v>
      </c>
      <c r="P566" s="17">
        <v>0.72543684721002599</v>
      </c>
      <c r="Q566" s="17">
        <v>0.65038407965231104</v>
      </c>
      <c r="R566" s="17"/>
      <c r="S566" s="17">
        <v>0.78463961883811295</v>
      </c>
      <c r="T566" s="17">
        <v>0.71327939937131801</v>
      </c>
      <c r="U566" s="17">
        <v>0.71368945460301303</v>
      </c>
      <c r="V566" s="17">
        <v>0.69675059292817998</v>
      </c>
      <c r="W566" s="17">
        <v>0.80050816826201299</v>
      </c>
      <c r="X566" s="17">
        <v>0.76436326966864498</v>
      </c>
      <c r="Y566" s="17">
        <v>0.67120793369986897</v>
      </c>
      <c r="Z566" s="17">
        <v>0.75001486562938602</v>
      </c>
      <c r="AA566" s="17">
        <v>0.76296626728550099</v>
      </c>
      <c r="AB566" s="17">
        <v>0.737962229125948</v>
      </c>
      <c r="AC566" s="17">
        <v>0.84874209217589203</v>
      </c>
      <c r="AD566" s="17">
        <v>0.80091782598330796</v>
      </c>
      <c r="AE566" s="17"/>
      <c r="AF566" s="17">
        <v>0.67708291412363297</v>
      </c>
      <c r="AG566" s="17">
        <v>0.82004523163929199</v>
      </c>
      <c r="AH566" s="17">
        <v>0.72316757538679</v>
      </c>
      <c r="AI566" s="17"/>
      <c r="AJ566" s="17">
        <v>0.73040453697724494</v>
      </c>
      <c r="AK566" s="17">
        <v>0.79562610230946296</v>
      </c>
      <c r="AL566" s="17">
        <v>0.80161898604164805</v>
      </c>
      <c r="AM566" s="17">
        <v>0.69285460872708704</v>
      </c>
      <c r="AN566" s="17">
        <v>0.63740776467943405</v>
      </c>
      <c r="AO566" s="17"/>
      <c r="AP566" s="17">
        <v>0.77712491761401203</v>
      </c>
      <c r="AQ566" s="17">
        <v>0.81813271602277504</v>
      </c>
      <c r="AR566" s="17">
        <v>0.77591499253718699</v>
      </c>
    </row>
    <row r="567" spans="2:44" x14ac:dyDescent="0.5">
      <c r="B567" t="s">
        <v>290</v>
      </c>
      <c r="C567" s="17">
        <v>4.4386947255146199E-2</v>
      </c>
      <c r="D567" s="17">
        <v>5.8561353496841002E-2</v>
      </c>
      <c r="E567" s="17">
        <v>3.1351286444332403E-2</v>
      </c>
      <c r="F567" s="17"/>
      <c r="G567" s="17">
        <v>4.9922128602817598E-2</v>
      </c>
      <c r="H567" s="17">
        <v>9.5240763738770693E-3</v>
      </c>
      <c r="I567" s="17">
        <v>6.7293298557741896E-2</v>
      </c>
      <c r="J567" s="17">
        <v>1.7448751158842601E-2</v>
      </c>
      <c r="K567" s="17">
        <v>4.1019288114055197E-2</v>
      </c>
      <c r="L567" s="17">
        <v>7.4293907317262695E-2</v>
      </c>
      <c r="M567" s="17"/>
      <c r="N567" s="17">
        <v>2.7124323819746901E-2</v>
      </c>
      <c r="O567" s="17">
        <v>6.1069991199502897E-2</v>
      </c>
      <c r="P567" s="17">
        <v>4.0528524246106798E-2</v>
      </c>
      <c r="Q567" s="17">
        <v>5.2876576992538303E-2</v>
      </c>
      <c r="R567" s="17"/>
      <c r="S567" s="17">
        <v>5.5677908263190301E-2</v>
      </c>
      <c r="T567" s="17">
        <v>3.4485319638930298E-2</v>
      </c>
      <c r="U567" s="17">
        <v>1.09917344249621E-2</v>
      </c>
      <c r="V567" s="17">
        <v>5.7205999715336402E-2</v>
      </c>
      <c r="W567" s="17">
        <v>4.0161992775599398E-2</v>
      </c>
      <c r="X567" s="17">
        <v>4.6743201758779503E-2</v>
      </c>
      <c r="Y567" s="17">
        <v>8.3339921796129604E-2</v>
      </c>
      <c r="Z567" s="17">
        <v>4.35371467737996E-2</v>
      </c>
      <c r="AA567" s="17">
        <v>4.9568534664914302E-2</v>
      </c>
      <c r="AB567" s="17">
        <v>4.1925764494449902E-2</v>
      </c>
      <c r="AC567" s="17">
        <v>0</v>
      </c>
      <c r="AD567" s="17">
        <v>5.4373961054939302E-2</v>
      </c>
      <c r="AE567" s="17"/>
      <c r="AF567" s="17">
        <v>6.3966942927849907E-2</v>
      </c>
      <c r="AG567" s="17">
        <v>2.7458534416319898E-2</v>
      </c>
      <c r="AH567" s="17">
        <v>3.9949224553611301E-2</v>
      </c>
      <c r="AI567" s="17"/>
      <c r="AJ567" s="17">
        <v>5.4266832913461203E-2</v>
      </c>
      <c r="AK567" s="17">
        <v>2.9217932216801801E-2</v>
      </c>
      <c r="AL567" s="17">
        <v>3.1198508292124599E-2</v>
      </c>
      <c r="AM567" s="17">
        <v>8.0348080832038996E-2</v>
      </c>
      <c r="AN567" s="17">
        <v>6.2133429287328998E-2</v>
      </c>
      <c r="AO567" s="17"/>
      <c r="AP567" s="17">
        <v>2.2328925779463198E-2</v>
      </c>
      <c r="AQ567" s="17">
        <v>1.9128247085603099E-2</v>
      </c>
      <c r="AR567" s="17">
        <v>5.32167068365434E-2</v>
      </c>
    </row>
    <row r="568" spans="2:44" x14ac:dyDescent="0.5">
      <c r="B568" t="s">
        <v>90</v>
      </c>
      <c r="C568" s="17">
        <v>0.704397114717488</v>
      </c>
      <c r="D568" s="17">
        <v>0.713720242136483</v>
      </c>
      <c r="E568" s="17">
        <v>0.69641186376048303</v>
      </c>
      <c r="F568" s="17"/>
      <c r="G568" s="17">
        <v>0.74004475969792904</v>
      </c>
      <c r="H568" s="17">
        <v>0.78958944445646495</v>
      </c>
      <c r="I568" s="17">
        <v>0.67587558563840899</v>
      </c>
      <c r="J568" s="17">
        <v>0.67751300218343002</v>
      </c>
      <c r="K568" s="17">
        <v>0.71569285372757596</v>
      </c>
      <c r="L568" s="17">
        <v>0.66203142502545598</v>
      </c>
      <c r="M568" s="17"/>
      <c r="N568" s="17">
        <v>0.80444505220168006</v>
      </c>
      <c r="O568" s="17">
        <v>0.70075536540079597</v>
      </c>
      <c r="P568" s="17">
        <v>0.68490832296391901</v>
      </c>
      <c r="Q568" s="17">
        <v>0.59750750265977304</v>
      </c>
      <c r="R568" s="17"/>
      <c r="S568" s="17">
        <v>0.72896171057492198</v>
      </c>
      <c r="T568" s="17">
        <v>0.67879407973238803</v>
      </c>
      <c r="U568" s="17">
        <v>0.70269772017805099</v>
      </c>
      <c r="V568" s="17">
        <v>0.63954459321284396</v>
      </c>
      <c r="W568" s="17">
        <v>0.76034617548641403</v>
      </c>
      <c r="X568" s="17">
        <v>0.71762006790986599</v>
      </c>
      <c r="Y568" s="17">
        <v>0.58786801190373905</v>
      </c>
      <c r="Z568" s="17">
        <v>0.70647771885558697</v>
      </c>
      <c r="AA568" s="17">
        <v>0.71339773262058603</v>
      </c>
      <c r="AB568" s="17">
        <v>0.69603646463149904</v>
      </c>
      <c r="AC568" s="17">
        <v>0.84874209217589203</v>
      </c>
      <c r="AD568" s="17">
        <v>0.74654386492836899</v>
      </c>
      <c r="AE568" s="17"/>
      <c r="AF568" s="17">
        <v>0.61311597119578298</v>
      </c>
      <c r="AG568" s="17">
        <v>0.79258669722297304</v>
      </c>
      <c r="AH568" s="17">
        <v>0.68321835083317795</v>
      </c>
      <c r="AI568" s="17"/>
      <c r="AJ568" s="17">
        <v>0.67613770406378404</v>
      </c>
      <c r="AK568" s="17">
        <v>0.76640817009266105</v>
      </c>
      <c r="AL568" s="17">
        <v>0.77042047774952305</v>
      </c>
      <c r="AM568" s="17">
        <v>0.612506527895048</v>
      </c>
      <c r="AN568" s="17">
        <v>0.57527433539210504</v>
      </c>
      <c r="AO568" s="17"/>
      <c r="AP568" s="17">
        <v>0.75479599183454904</v>
      </c>
      <c r="AQ568" s="17">
        <v>0.79900446893717203</v>
      </c>
      <c r="AR568" s="17">
        <v>0.72269828570064298</v>
      </c>
    </row>
    <row r="569" spans="2:44" x14ac:dyDescent="0.5">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c r="AL569" s="17"/>
      <c r="AM569" s="17"/>
      <c r="AN569" s="17"/>
      <c r="AO569" s="17"/>
      <c r="AP569" s="17"/>
      <c r="AQ569" s="17"/>
      <c r="AR569" s="17"/>
    </row>
    <row r="570" spans="2:44" x14ac:dyDescent="0.5">
      <c r="B570" s="6" t="s">
        <v>293</v>
      </c>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c r="AL570" s="17"/>
      <c r="AM570" s="17"/>
      <c r="AN570" s="17"/>
      <c r="AO570" s="17"/>
      <c r="AP570" s="17"/>
      <c r="AQ570" s="17"/>
      <c r="AR570" s="17"/>
    </row>
    <row r="571" spans="2:44" x14ac:dyDescent="0.5">
      <c r="B571" s="24" t="s">
        <v>194</v>
      </c>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c r="AL571" s="17"/>
      <c r="AM571" s="17"/>
      <c r="AN571" s="17"/>
      <c r="AO571" s="17"/>
      <c r="AP571" s="17"/>
      <c r="AQ571" s="17"/>
      <c r="AR571" s="17"/>
    </row>
    <row r="572" spans="2:44" x14ac:dyDescent="0.5">
      <c r="B572" t="s">
        <v>284</v>
      </c>
      <c r="C572" s="17">
        <v>0.33430497090193401</v>
      </c>
      <c r="D572" s="17">
        <v>0.33355044265023898</v>
      </c>
      <c r="E572" s="17">
        <v>0.33173019127215903</v>
      </c>
      <c r="F572" s="17"/>
      <c r="G572" s="17">
        <v>0.29444013202894698</v>
      </c>
      <c r="H572" s="17">
        <v>0.25986544989061799</v>
      </c>
      <c r="I572" s="17">
        <v>0.338430220825848</v>
      </c>
      <c r="J572" s="17">
        <v>0.30907028062505998</v>
      </c>
      <c r="K572" s="17">
        <v>0.363618739242066</v>
      </c>
      <c r="L572" s="17">
        <v>0.42003040774084599</v>
      </c>
      <c r="M572" s="17"/>
      <c r="N572" s="17">
        <v>0.35580550440782999</v>
      </c>
      <c r="O572" s="17">
        <v>0.329452197632219</v>
      </c>
      <c r="P572" s="17">
        <v>0.31919657493980902</v>
      </c>
      <c r="Q572" s="17">
        <v>0.32834017851255498</v>
      </c>
      <c r="R572" s="17"/>
      <c r="S572" s="17">
        <v>0.31251609181932199</v>
      </c>
      <c r="T572" s="17">
        <v>0.30134969315482102</v>
      </c>
      <c r="U572" s="17">
        <v>0.38297812908939</v>
      </c>
      <c r="V572" s="17">
        <v>0.427211212949131</v>
      </c>
      <c r="W572" s="17">
        <v>0.28551736060641197</v>
      </c>
      <c r="X572" s="17">
        <v>0.33340125477059002</v>
      </c>
      <c r="Y572" s="17">
        <v>0.40551131179632699</v>
      </c>
      <c r="Z572" s="17">
        <v>0.38956938946623498</v>
      </c>
      <c r="AA572" s="17">
        <v>0.34427480991412301</v>
      </c>
      <c r="AB572" s="17">
        <v>0.23181656155482899</v>
      </c>
      <c r="AC572" s="17">
        <v>0.29291489131495702</v>
      </c>
      <c r="AD572" s="17">
        <v>0.35797618873557902</v>
      </c>
      <c r="AE572" s="17"/>
      <c r="AF572" s="17">
        <v>0.33927427283513301</v>
      </c>
      <c r="AG572" s="17">
        <v>0.34277430411369397</v>
      </c>
      <c r="AH572" s="17">
        <v>0.33660146577913003</v>
      </c>
      <c r="AI572" s="17"/>
      <c r="AJ572" s="17">
        <v>0.352800331489032</v>
      </c>
      <c r="AK572" s="17">
        <v>0.33861588617739202</v>
      </c>
      <c r="AL572" s="17">
        <v>0.42891057108064801</v>
      </c>
      <c r="AM572" s="17">
        <v>0.182065838845693</v>
      </c>
      <c r="AN572" s="17">
        <v>0.247405873448486</v>
      </c>
      <c r="AO572" s="17"/>
      <c r="AP572" s="17">
        <v>0.39803710048462998</v>
      </c>
      <c r="AQ572" s="17">
        <v>0.35008118727236898</v>
      </c>
      <c r="AR572" s="17">
        <v>0.39772494866880198</v>
      </c>
    </row>
    <row r="573" spans="2:44" x14ac:dyDescent="0.5">
      <c r="B573" t="s">
        <v>285</v>
      </c>
      <c r="C573" s="17">
        <v>0.46303667058391901</v>
      </c>
      <c r="D573" s="17">
        <v>0.47011683434967599</v>
      </c>
      <c r="E573" s="17">
        <v>0.45980224062874703</v>
      </c>
      <c r="F573" s="17"/>
      <c r="G573" s="17">
        <v>0.43997824081935999</v>
      </c>
      <c r="H573" s="17">
        <v>0.499344487980725</v>
      </c>
      <c r="I573" s="17">
        <v>0.451655806710487</v>
      </c>
      <c r="J573" s="17">
        <v>0.51531412464193604</v>
      </c>
      <c r="K573" s="17">
        <v>0.45172406507566398</v>
      </c>
      <c r="L573" s="17">
        <v>0.42812912676829401</v>
      </c>
      <c r="M573" s="17"/>
      <c r="N573" s="17">
        <v>0.50679864354538895</v>
      </c>
      <c r="O573" s="17">
        <v>0.49105866084021399</v>
      </c>
      <c r="P573" s="17">
        <v>0.43651621154665199</v>
      </c>
      <c r="Q573" s="17">
        <v>0.42146901433537398</v>
      </c>
      <c r="R573" s="17"/>
      <c r="S573" s="17">
        <v>0.4513018030957</v>
      </c>
      <c r="T573" s="17">
        <v>0.54070851110033202</v>
      </c>
      <c r="U573" s="17">
        <v>0.39839431551203103</v>
      </c>
      <c r="V573" s="17">
        <v>0.42332309213075198</v>
      </c>
      <c r="W573" s="17">
        <v>0.44441012023569798</v>
      </c>
      <c r="X573" s="17">
        <v>0.486136017314233</v>
      </c>
      <c r="Y573" s="17">
        <v>0.381465766362938</v>
      </c>
      <c r="Z573" s="17">
        <v>0.462839744854528</v>
      </c>
      <c r="AA573" s="17">
        <v>0.44218680944977601</v>
      </c>
      <c r="AB573" s="17">
        <v>0.54799532756821701</v>
      </c>
      <c r="AC573" s="17">
        <v>0.56297441466635301</v>
      </c>
      <c r="AD573" s="17">
        <v>0.35885756235331101</v>
      </c>
      <c r="AE573" s="17"/>
      <c r="AF573" s="17">
        <v>0.43252579705864802</v>
      </c>
      <c r="AG573" s="17">
        <v>0.51140321163593705</v>
      </c>
      <c r="AH573" s="17">
        <v>0.45792223072263499</v>
      </c>
      <c r="AI573" s="17"/>
      <c r="AJ573" s="17">
        <v>0.47075946961223297</v>
      </c>
      <c r="AK573" s="17">
        <v>0.47924655458242499</v>
      </c>
      <c r="AL573" s="17">
        <v>0.42248943836611602</v>
      </c>
      <c r="AM573" s="17">
        <v>0.40526272674831898</v>
      </c>
      <c r="AN573" s="17">
        <v>0.47082294875401198</v>
      </c>
      <c r="AO573" s="17"/>
      <c r="AP573" s="17">
        <v>0.43091413348479901</v>
      </c>
      <c r="AQ573" s="17">
        <v>0.49898893942230499</v>
      </c>
      <c r="AR573" s="17">
        <v>0.42227346046352998</v>
      </c>
    </row>
    <row r="574" spans="2:44" x14ac:dyDescent="0.5">
      <c r="B574" t="s">
        <v>286</v>
      </c>
      <c r="C574" s="17">
        <v>0.13587406793581</v>
      </c>
      <c r="D574" s="17">
        <v>0.126680514877826</v>
      </c>
      <c r="E574" s="17">
        <v>0.14393210092540201</v>
      </c>
      <c r="F574" s="17"/>
      <c r="G574" s="17">
        <v>0.18264690886370999</v>
      </c>
      <c r="H574" s="17">
        <v>0.17561540405152901</v>
      </c>
      <c r="I574" s="17">
        <v>0.139095023944906</v>
      </c>
      <c r="J574" s="17">
        <v>0.11280443472085699</v>
      </c>
      <c r="K574" s="17">
        <v>8.2773869245315698E-2</v>
      </c>
      <c r="L574" s="17">
        <v>0.120742711915324</v>
      </c>
      <c r="M574" s="17"/>
      <c r="N574" s="17">
        <v>9.2992169687871898E-2</v>
      </c>
      <c r="O574" s="17">
        <v>0.130303063441082</v>
      </c>
      <c r="P574" s="17">
        <v>0.179081177112692</v>
      </c>
      <c r="Q574" s="17">
        <v>0.14395612434263</v>
      </c>
      <c r="R574" s="17"/>
      <c r="S574" s="17">
        <v>0.15871620259167701</v>
      </c>
      <c r="T574" s="17">
        <v>0.109999585864287</v>
      </c>
      <c r="U574" s="17">
        <v>0.16917173961519599</v>
      </c>
      <c r="V574" s="17">
        <v>8.6094175340442503E-2</v>
      </c>
      <c r="W574" s="17">
        <v>0.195734619605893</v>
      </c>
      <c r="X574" s="17">
        <v>0.120605997263959</v>
      </c>
      <c r="Y574" s="17">
        <v>0.14171684192175199</v>
      </c>
      <c r="Z574" s="17">
        <v>9.7568570275655297E-2</v>
      </c>
      <c r="AA574" s="17">
        <v>0.135799868812679</v>
      </c>
      <c r="AB574" s="17">
        <v>9.5163104659826095E-2</v>
      </c>
      <c r="AC574" s="17">
        <v>0.14411069401869001</v>
      </c>
      <c r="AD574" s="17">
        <v>0.212930806050523</v>
      </c>
      <c r="AE574" s="17"/>
      <c r="AF574" s="17">
        <v>0.15643224952159199</v>
      </c>
      <c r="AG574" s="17">
        <v>9.1196746943762202E-2</v>
      </c>
      <c r="AH574" s="17">
        <v>0.14260136820256</v>
      </c>
      <c r="AI574" s="17"/>
      <c r="AJ574" s="17">
        <v>0.108666800668294</v>
      </c>
      <c r="AK574" s="17">
        <v>0.123082959819938</v>
      </c>
      <c r="AL574" s="17">
        <v>6.4727430243670406E-2</v>
      </c>
      <c r="AM574" s="17">
        <v>0.34603154807501402</v>
      </c>
      <c r="AN574" s="17">
        <v>0.21248867409986399</v>
      </c>
      <c r="AO574" s="17"/>
      <c r="AP574" s="17">
        <v>0.13007278170954301</v>
      </c>
      <c r="AQ574" s="17">
        <v>0.108228159547199</v>
      </c>
      <c r="AR574" s="17">
        <v>7.6508393243052003E-2</v>
      </c>
    </row>
    <row r="575" spans="2:44" x14ac:dyDescent="0.5">
      <c r="B575" t="s">
        <v>287</v>
      </c>
      <c r="C575" s="17">
        <v>1.45031507405646E-2</v>
      </c>
      <c r="D575" s="17">
        <v>1.53391906065322E-2</v>
      </c>
      <c r="E575" s="17">
        <v>1.3808994035194901E-2</v>
      </c>
      <c r="F575" s="17"/>
      <c r="G575" s="17">
        <v>2.5025202149329601E-2</v>
      </c>
      <c r="H575" s="17">
        <v>1.8374809417771702E-2</v>
      </c>
      <c r="I575" s="17">
        <v>2.4499353779046499E-2</v>
      </c>
      <c r="J575" s="17">
        <v>8.5295415519404897E-3</v>
      </c>
      <c r="K575" s="17">
        <v>6.8552824432000304E-3</v>
      </c>
      <c r="L575" s="17">
        <v>4.5426956371264803E-3</v>
      </c>
      <c r="M575" s="17"/>
      <c r="N575" s="17">
        <v>3.5289332222175999E-3</v>
      </c>
      <c r="O575" s="17">
        <v>1.5419126557351301E-2</v>
      </c>
      <c r="P575" s="17">
        <v>1.9348110663977399E-2</v>
      </c>
      <c r="Q575" s="17">
        <v>1.67116236518704E-2</v>
      </c>
      <c r="R575" s="17"/>
      <c r="S575" s="17">
        <v>2.88333311391301E-2</v>
      </c>
      <c r="T575" s="17">
        <v>2.4828241320131401E-2</v>
      </c>
      <c r="U575" s="17">
        <v>0</v>
      </c>
      <c r="V575" s="17">
        <v>0</v>
      </c>
      <c r="W575" s="17">
        <v>2.7175852509629301E-2</v>
      </c>
      <c r="X575" s="17">
        <v>0</v>
      </c>
      <c r="Y575" s="17">
        <v>1.07528027676034E-2</v>
      </c>
      <c r="Z575" s="17">
        <v>2.5923279587947701E-2</v>
      </c>
      <c r="AA575" s="17">
        <v>8.4718458759100498E-3</v>
      </c>
      <c r="AB575" s="17">
        <v>2.90211769796682E-2</v>
      </c>
      <c r="AC575" s="17">
        <v>0</v>
      </c>
      <c r="AD575" s="17">
        <v>0</v>
      </c>
      <c r="AE575" s="17"/>
      <c r="AF575" s="17">
        <v>1.3825013476291901E-2</v>
      </c>
      <c r="AG575" s="17">
        <v>1.3661111071816801E-2</v>
      </c>
      <c r="AH575" s="17">
        <v>1.6419520506806801E-2</v>
      </c>
      <c r="AI575" s="17"/>
      <c r="AJ575" s="17">
        <v>1.89862281219738E-2</v>
      </c>
      <c r="AK575" s="17">
        <v>1.1565420176761499E-2</v>
      </c>
      <c r="AL575" s="17">
        <v>3.0017170920390801E-2</v>
      </c>
      <c r="AM575" s="17">
        <v>0</v>
      </c>
      <c r="AN575" s="17">
        <v>1.43061828564068E-2</v>
      </c>
      <c r="AO575" s="17"/>
      <c r="AP575" s="17">
        <v>1.0321612480535401E-2</v>
      </c>
      <c r="AQ575" s="17">
        <v>1.1160708688428301E-2</v>
      </c>
      <c r="AR575" s="17">
        <v>3.5534749949743399E-2</v>
      </c>
    </row>
    <row r="576" spans="2:44" x14ac:dyDescent="0.5">
      <c r="B576" t="s">
        <v>288</v>
      </c>
      <c r="C576" s="17">
        <v>1.34167630812419E-2</v>
      </c>
      <c r="D576" s="17">
        <v>1.3319404556336199E-2</v>
      </c>
      <c r="E576" s="17">
        <v>1.36150015666207E-2</v>
      </c>
      <c r="F576" s="17"/>
      <c r="G576" s="17">
        <v>2.02586338661912E-2</v>
      </c>
      <c r="H576" s="17">
        <v>2.58380273350102E-2</v>
      </c>
      <c r="I576" s="17">
        <v>0</v>
      </c>
      <c r="J576" s="17">
        <v>1.9934458255703801E-2</v>
      </c>
      <c r="K576" s="17">
        <v>8.3444267110256293E-3</v>
      </c>
      <c r="L576" s="17">
        <v>8.6768033128163408E-3</v>
      </c>
      <c r="M576" s="17"/>
      <c r="N576" s="17">
        <v>4.5554134235602801E-3</v>
      </c>
      <c r="O576" s="17">
        <v>1.5026566583872501E-2</v>
      </c>
      <c r="P576" s="17">
        <v>2.3256244083656601E-2</v>
      </c>
      <c r="Q576" s="17">
        <v>1.20355582735081E-2</v>
      </c>
      <c r="R576" s="17"/>
      <c r="S576" s="17">
        <v>1.6113675048798098E-2</v>
      </c>
      <c r="T576" s="17">
        <v>0</v>
      </c>
      <c r="U576" s="17">
        <v>0</v>
      </c>
      <c r="V576" s="17">
        <v>1.0375627770992501E-2</v>
      </c>
      <c r="W576" s="17">
        <v>2.26738853729485E-2</v>
      </c>
      <c r="X576" s="17">
        <v>1.19595763275843E-2</v>
      </c>
      <c r="Y576" s="17">
        <v>2.46679552562598E-2</v>
      </c>
      <c r="Z576" s="17">
        <v>0</v>
      </c>
      <c r="AA576" s="17">
        <v>2.7501508068818299E-2</v>
      </c>
      <c r="AB576" s="17">
        <v>2.6509651694757101E-2</v>
      </c>
      <c r="AC576" s="17">
        <v>0</v>
      </c>
      <c r="AD576" s="17">
        <v>0</v>
      </c>
      <c r="AE576" s="17"/>
      <c r="AF576" s="17">
        <v>2.17932779518435E-2</v>
      </c>
      <c r="AG576" s="17">
        <v>6.0349504308422298E-3</v>
      </c>
      <c r="AH576" s="17">
        <v>6.3940019231993397E-3</v>
      </c>
      <c r="AI576" s="17"/>
      <c r="AJ576" s="17">
        <v>1.5014825222023499E-2</v>
      </c>
      <c r="AK576" s="17">
        <v>8.2495820738378509E-3</v>
      </c>
      <c r="AL576" s="17">
        <v>0</v>
      </c>
      <c r="AM576" s="17">
        <v>6.6639886330974299E-2</v>
      </c>
      <c r="AN576" s="17">
        <v>1.2446126932166599E-2</v>
      </c>
      <c r="AO576" s="17"/>
      <c r="AP576" s="17">
        <v>9.6981609128555593E-3</v>
      </c>
      <c r="AQ576" s="17">
        <v>5.6453699418075399E-3</v>
      </c>
      <c r="AR576" s="17">
        <v>1.9918151520504E-2</v>
      </c>
    </row>
    <row r="577" spans="2:44" x14ac:dyDescent="0.5">
      <c r="B577" t="s">
        <v>87</v>
      </c>
      <c r="C577" s="17">
        <v>3.88643767565309E-2</v>
      </c>
      <c r="D577" s="17">
        <v>4.0993612959390302E-2</v>
      </c>
      <c r="E577" s="17">
        <v>3.7111471571877101E-2</v>
      </c>
      <c r="F577" s="17"/>
      <c r="G577" s="17">
        <v>3.7650882272462403E-2</v>
      </c>
      <c r="H577" s="17">
        <v>2.0961821324345199E-2</v>
      </c>
      <c r="I577" s="17">
        <v>4.6319594739711402E-2</v>
      </c>
      <c r="J577" s="17">
        <v>3.4347160204502403E-2</v>
      </c>
      <c r="K577" s="17">
        <v>8.6683617282728595E-2</v>
      </c>
      <c r="L577" s="17">
        <v>1.7878254625592199E-2</v>
      </c>
      <c r="M577" s="17"/>
      <c r="N577" s="17">
        <v>3.6319335713131E-2</v>
      </c>
      <c r="O577" s="17">
        <v>1.8740384945260299E-2</v>
      </c>
      <c r="P577" s="17">
        <v>2.2601681653213499E-2</v>
      </c>
      <c r="Q577" s="17">
        <v>7.7487500884061894E-2</v>
      </c>
      <c r="R577" s="17"/>
      <c r="S577" s="17">
        <v>3.2518896305372698E-2</v>
      </c>
      <c r="T577" s="17">
        <v>2.31139685604283E-2</v>
      </c>
      <c r="U577" s="17">
        <v>4.9455815783382401E-2</v>
      </c>
      <c r="V577" s="17">
        <v>5.2995891808682E-2</v>
      </c>
      <c r="W577" s="17">
        <v>2.4488161669419702E-2</v>
      </c>
      <c r="X577" s="17">
        <v>4.7897154323634498E-2</v>
      </c>
      <c r="Y577" s="17">
        <v>3.5885321895120399E-2</v>
      </c>
      <c r="Z577" s="17">
        <v>2.4099015815633899E-2</v>
      </c>
      <c r="AA577" s="17">
        <v>4.1765157878694503E-2</v>
      </c>
      <c r="AB577" s="17">
        <v>6.9494177542702998E-2</v>
      </c>
      <c r="AC577" s="17">
        <v>0</v>
      </c>
      <c r="AD577" s="17">
        <v>7.0235442860587596E-2</v>
      </c>
      <c r="AE577" s="17"/>
      <c r="AF577" s="17">
        <v>3.6149389156491803E-2</v>
      </c>
      <c r="AG577" s="17">
        <v>3.4929675803947298E-2</v>
      </c>
      <c r="AH577" s="17">
        <v>4.00614128656685E-2</v>
      </c>
      <c r="AI577" s="17"/>
      <c r="AJ577" s="17">
        <v>3.3772344886444101E-2</v>
      </c>
      <c r="AK577" s="17">
        <v>3.9239597169646298E-2</v>
      </c>
      <c r="AL577" s="17">
        <v>5.3855389389175098E-2</v>
      </c>
      <c r="AM577" s="17">
        <v>0</v>
      </c>
      <c r="AN577" s="17">
        <v>4.2530193909064297E-2</v>
      </c>
      <c r="AO577" s="17"/>
      <c r="AP577" s="17">
        <v>2.0956210927637602E-2</v>
      </c>
      <c r="AQ577" s="17">
        <v>2.5895635127892499E-2</v>
      </c>
      <c r="AR577" s="17">
        <v>4.80402961543695E-2</v>
      </c>
    </row>
    <row r="578" spans="2:44" x14ac:dyDescent="0.5">
      <c r="B578" t="s">
        <v>289</v>
      </c>
      <c r="C578" s="17">
        <v>0.79734164148585296</v>
      </c>
      <c r="D578" s="17">
        <v>0.80366727699991503</v>
      </c>
      <c r="E578" s="17">
        <v>0.79153243190090505</v>
      </c>
      <c r="F578" s="17"/>
      <c r="G578" s="17">
        <v>0.73441837284830702</v>
      </c>
      <c r="H578" s="17">
        <v>0.75920993787134405</v>
      </c>
      <c r="I578" s="17">
        <v>0.79008602753633606</v>
      </c>
      <c r="J578" s="17">
        <v>0.82438440526699597</v>
      </c>
      <c r="K578" s="17">
        <v>0.81534280431772999</v>
      </c>
      <c r="L578" s="17">
        <v>0.84815953450914106</v>
      </c>
      <c r="M578" s="17"/>
      <c r="N578" s="17">
        <v>0.86260414795321905</v>
      </c>
      <c r="O578" s="17">
        <v>0.82051085847243399</v>
      </c>
      <c r="P578" s="17">
        <v>0.75571278648646001</v>
      </c>
      <c r="Q578" s="17">
        <v>0.74980919284792902</v>
      </c>
      <c r="R578" s="17"/>
      <c r="S578" s="17">
        <v>0.76381789491502206</v>
      </c>
      <c r="T578" s="17">
        <v>0.84205820425515299</v>
      </c>
      <c r="U578" s="17">
        <v>0.78137244460142097</v>
      </c>
      <c r="V578" s="17">
        <v>0.85053430507988304</v>
      </c>
      <c r="W578" s="17">
        <v>0.72992748084211001</v>
      </c>
      <c r="X578" s="17">
        <v>0.81953727208482297</v>
      </c>
      <c r="Y578" s="17">
        <v>0.78697707815926499</v>
      </c>
      <c r="Z578" s="17">
        <v>0.85240913432076304</v>
      </c>
      <c r="AA578" s="17">
        <v>0.78646161936389902</v>
      </c>
      <c r="AB578" s="17">
        <v>0.779811889123046</v>
      </c>
      <c r="AC578" s="17">
        <v>0.85588930598130997</v>
      </c>
      <c r="AD578" s="17">
        <v>0.71683375108889003</v>
      </c>
      <c r="AE578" s="17"/>
      <c r="AF578" s="17">
        <v>0.77180006989378103</v>
      </c>
      <c r="AG578" s="17">
        <v>0.85417751574963097</v>
      </c>
      <c r="AH578" s="17">
        <v>0.79452369650176502</v>
      </c>
      <c r="AI578" s="17"/>
      <c r="AJ578" s="17">
        <v>0.82355980110126503</v>
      </c>
      <c r="AK578" s="17">
        <v>0.81786244075981696</v>
      </c>
      <c r="AL578" s="17">
        <v>0.85140000944676397</v>
      </c>
      <c r="AM578" s="17">
        <v>0.58732856559401203</v>
      </c>
      <c r="AN578" s="17">
        <v>0.71822882220249795</v>
      </c>
      <c r="AO578" s="17"/>
      <c r="AP578" s="17">
        <v>0.82895123396942805</v>
      </c>
      <c r="AQ578" s="17">
        <v>0.84907012669467297</v>
      </c>
      <c r="AR578" s="17">
        <v>0.81999840913233102</v>
      </c>
    </row>
    <row r="579" spans="2:44" x14ac:dyDescent="0.5">
      <c r="B579" t="s">
        <v>290</v>
      </c>
      <c r="C579" s="17">
        <v>2.7919913821806499E-2</v>
      </c>
      <c r="D579" s="17">
        <v>2.8658595162868401E-2</v>
      </c>
      <c r="E579" s="17">
        <v>2.74239956018155E-2</v>
      </c>
      <c r="F579" s="17"/>
      <c r="G579" s="17">
        <v>4.5283836015520801E-2</v>
      </c>
      <c r="H579" s="17">
        <v>4.4212836752781898E-2</v>
      </c>
      <c r="I579" s="17">
        <v>2.4499353779046499E-2</v>
      </c>
      <c r="J579" s="17">
        <v>2.8463999807644299E-2</v>
      </c>
      <c r="K579" s="17">
        <v>1.51997091542257E-2</v>
      </c>
      <c r="L579" s="17">
        <v>1.3219498949942799E-2</v>
      </c>
      <c r="M579" s="17"/>
      <c r="N579" s="17">
        <v>8.08434664577788E-3</v>
      </c>
      <c r="O579" s="17">
        <v>3.0445693141223799E-2</v>
      </c>
      <c r="P579" s="17">
        <v>4.2604354747634E-2</v>
      </c>
      <c r="Q579" s="17">
        <v>2.87471819253785E-2</v>
      </c>
      <c r="R579" s="17"/>
      <c r="S579" s="17">
        <v>4.4947006187928198E-2</v>
      </c>
      <c r="T579" s="17">
        <v>2.4828241320131401E-2</v>
      </c>
      <c r="U579" s="17">
        <v>0</v>
      </c>
      <c r="V579" s="17">
        <v>1.0375627770992501E-2</v>
      </c>
      <c r="W579" s="17">
        <v>4.9849737882577801E-2</v>
      </c>
      <c r="X579" s="17">
        <v>1.19595763275843E-2</v>
      </c>
      <c r="Y579" s="17">
        <v>3.5420758023863103E-2</v>
      </c>
      <c r="Z579" s="17">
        <v>2.5923279587947701E-2</v>
      </c>
      <c r="AA579" s="17">
        <v>3.5973353944728399E-2</v>
      </c>
      <c r="AB579" s="17">
        <v>5.5530828674425298E-2</v>
      </c>
      <c r="AC579" s="17">
        <v>0</v>
      </c>
      <c r="AD579" s="17">
        <v>0</v>
      </c>
      <c r="AE579" s="17"/>
      <c r="AF579" s="17">
        <v>3.5618291428135301E-2</v>
      </c>
      <c r="AG579" s="17">
        <v>1.9696061502658999E-2</v>
      </c>
      <c r="AH579" s="17">
        <v>2.28135224300062E-2</v>
      </c>
      <c r="AI579" s="17"/>
      <c r="AJ579" s="17">
        <v>3.4001053343997299E-2</v>
      </c>
      <c r="AK579" s="17">
        <v>1.98150022505993E-2</v>
      </c>
      <c r="AL579" s="17">
        <v>3.0017170920390801E-2</v>
      </c>
      <c r="AM579" s="17">
        <v>6.6639886330974299E-2</v>
      </c>
      <c r="AN579" s="17">
        <v>2.6752309788573399E-2</v>
      </c>
      <c r="AO579" s="17"/>
      <c r="AP579" s="17">
        <v>2.0019773393391001E-2</v>
      </c>
      <c r="AQ579" s="17">
        <v>1.68060786302359E-2</v>
      </c>
      <c r="AR579" s="17">
        <v>5.5452901470247402E-2</v>
      </c>
    </row>
    <row r="580" spans="2:44" x14ac:dyDescent="0.5">
      <c r="B580" t="s">
        <v>90</v>
      </c>
      <c r="C580" s="17">
        <v>0.76942172766404604</v>
      </c>
      <c r="D580" s="17">
        <v>0.77500868183704696</v>
      </c>
      <c r="E580" s="17">
        <v>0.76410843629908998</v>
      </c>
      <c r="F580" s="17"/>
      <c r="G580" s="17">
        <v>0.68913453683278603</v>
      </c>
      <c r="H580" s="17">
        <v>0.71499710111856196</v>
      </c>
      <c r="I580" s="17">
        <v>0.76558667375728895</v>
      </c>
      <c r="J580" s="17">
        <v>0.79592040545935205</v>
      </c>
      <c r="K580" s="17">
        <v>0.80014309516350401</v>
      </c>
      <c r="L580" s="17">
        <v>0.83494003555919805</v>
      </c>
      <c r="M580" s="17"/>
      <c r="N580" s="17">
        <v>0.85451980130744198</v>
      </c>
      <c r="O580" s="17">
        <v>0.79006516533120996</v>
      </c>
      <c r="P580" s="17">
        <v>0.71310843173882599</v>
      </c>
      <c r="Q580" s="17">
        <v>0.72106201092255096</v>
      </c>
      <c r="R580" s="17"/>
      <c r="S580" s="17">
        <v>0.71887088872709404</v>
      </c>
      <c r="T580" s="17">
        <v>0.81722996293502104</v>
      </c>
      <c r="U580" s="17">
        <v>0.78137244460142097</v>
      </c>
      <c r="V580" s="17">
        <v>0.84015867730889005</v>
      </c>
      <c r="W580" s="17">
        <v>0.68007774295953205</v>
      </c>
      <c r="X580" s="17">
        <v>0.80757769575723803</v>
      </c>
      <c r="Y580" s="17">
        <v>0.75155632013540197</v>
      </c>
      <c r="Z580" s="17">
        <v>0.826485854732815</v>
      </c>
      <c r="AA580" s="17">
        <v>0.75048826541917002</v>
      </c>
      <c r="AB580" s="17">
        <v>0.72428106044861995</v>
      </c>
      <c r="AC580" s="17">
        <v>0.85588930598130997</v>
      </c>
      <c r="AD580" s="17">
        <v>0.71683375108889003</v>
      </c>
      <c r="AE580" s="17"/>
      <c r="AF580" s="17">
        <v>0.73618177846564503</v>
      </c>
      <c r="AG580" s="17">
        <v>0.83448145424697195</v>
      </c>
      <c r="AH580" s="17">
        <v>0.77171017407175901</v>
      </c>
      <c r="AI580" s="17"/>
      <c r="AJ580" s="17">
        <v>0.78955874775726798</v>
      </c>
      <c r="AK580" s="17">
        <v>0.798047438509218</v>
      </c>
      <c r="AL580" s="17">
        <v>0.82138283852637295</v>
      </c>
      <c r="AM580" s="17">
        <v>0.52068867926303797</v>
      </c>
      <c r="AN580" s="17">
        <v>0.69147651241392505</v>
      </c>
      <c r="AO580" s="17"/>
      <c r="AP580" s="17">
        <v>0.80893146057603704</v>
      </c>
      <c r="AQ580" s="17">
        <v>0.83226404806443699</v>
      </c>
      <c r="AR580" s="17">
        <v>0.76454550766208396</v>
      </c>
    </row>
    <row r="581" spans="2:44" x14ac:dyDescent="0.5">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7"/>
      <c r="AL581" s="17"/>
      <c r="AM581" s="17"/>
      <c r="AN581" s="17"/>
      <c r="AO581" s="17"/>
      <c r="AP581" s="17"/>
      <c r="AQ581" s="17"/>
      <c r="AR581" s="17"/>
    </row>
    <row r="582" spans="2:44" x14ac:dyDescent="0.5">
      <c r="B582" s="6" t="s">
        <v>294</v>
      </c>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7"/>
      <c r="AL582" s="17"/>
      <c r="AM582" s="17"/>
      <c r="AN582" s="17"/>
      <c r="AO582" s="17"/>
      <c r="AP582" s="17"/>
      <c r="AQ582" s="17"/>
      <c r="AR582" s="17"/>
    </row>
    <row r="583" spans="2:44" x14ac:dyDescent="0.5">
      <c r="B583" s="24" t="s">
        <v>194</v>
      </c>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7"/>
      <c r="AL583" s="17"/>
      <c r="AM583" s="17"/>
      <c r="AN583" s="17"/>
      <c r="AO583" s="17"/>
      <c r="AP583" s="17"/>
      <c r="AQ583" s="17"/>
      <c r="AR583" s="17"/>
    </row>
    <row r="584" spans="2:44" x14ac:dyDescent="0.5">
      <c r="B584" t="s">
        <v>284</v>
      </c>
      <c r="C584" s="17">
        <v>0.34156806061273698</v>
      </c>
      <c r="D584" s="17">
        <v>0.35538170520051299</v>
      </c>
      <c r="E584" s="17">
        <v>0.32775633733788401</v>
      </c>
      <c r="F584" s="17"/>
      <c r="G584" s="17">
        <v>0.36485928334955398</v>
      </c>
      <c r="H584" s="17">
        <v>0.31068453686276098</v>
      </c>
      <c r="I584" s="17">
        <v>0.25420124282883899</v>
      </c>
      <c r="J584" s="17">
        <v>0.33196180043537998</v>
      </c>
      <c r="K584" s="17">
        <v>0.36181379517839901</v>
      </c>
      <c r="L584" s="17">
        <v>0.41708688184921</v>
      </c>
      <c r="M584" s="17"/>
      <c r="N584" s="17">
        <v>0.39319232507924201</v>
      </c>
      <c r="O584" s="17">
        <v>0.357497410373322</v>
      </c>
      <c r="P584" s="17">
        <v>0.30248069371960001</v>
      </c>
      <c r="Q584" s="17">
        <v>0.301831147334436</v>
      </c>
      <c r="R584" s="17"/>
      <c r="S584" s="17">
        <v>0.34738103983513502</v>
      </c>
      <c r="T584" s="17">
        <v>0.29280178518057598</v>
      </c>
      <c r="U584" s="17">
        <v>0.312494673038264</v>
      </c>
      <c r="V584" s="17">
        <v>0.38557432516689899</v>
      </c>
      <c r="W584" s="17">
        <v>0.32282171181691599</v>
      </c>
      <c r="X584" s="17">
        <v>0.29838905232120899</v>
      </c>
      <c r="Y584" s="17">
        <v>0.37702600969588701</v>
      </c>
      <c r="Z584" s="17">
        <v>0.40144261327242797</v>
      </c>
      <c r="AA584" s="17">
        <v>0.39755703706201401</v>
      </c>
      <c r="AB584" s="17">
        <v>0.37432160156665301</v>
      </c>
      <c r="AC584" s="17">
        <v>0.27812995753556702</v>
      </c>
      <c r="AD584" s="17">
        <v>0.32782025583602598</v>
      </c>
      <c r="AE584" s="17"/>
      <c r="AF584" s="17">
        <v>0.34490023069564801</v>
      </c>
      <c r="AG584" s="17">
        <v>0.34847774900839701</v>
      </c>
      <c r="AH584" s="17">
        <v>0.32743050750663</v>
      </c>
      <c r="AI584" s="17"/>
      <c r="AJ584" s="17">
        <v>0.36611034886376698</v>
      </c>
      <c r="AK584" s="17">
        <v>0.35104183948538198</v>
      </c>
      <c r="AL584" s="17">
        <v>0.338065597138687</v>
      </c>
      <c r="AM584" s="17">
        <v>0.20236332262399001</v>
      </c>
      <c r="AN584" s="17">
        <v>0.30103363569108199</v>
      </c>
      <c r="AO584" s="17"/>
      <c r="AP584" s="17">
        <v>0.41805569018025102</v>
      </c>
      <c r="AQ584" s="17">
        <v>0.34425572105753699</v>
      </c>
      <c r="AR584" s="17">
        <v>0.36725717668615099</v>
      </c>
    </row>
    <row r="585" spans="2:44" x14ac:dyDescent="0.5">
      <c r="B585" t="s">
        <v>285</v>
      </c>
      <c r="C585" s="17">
        <v>0.46359098047942499</v>
      </c>
      <c r="D585" s="17">
        <v>0.45211780543418301</v>
      </c>
      <c r="E585" s="17">
        <v>0.47506255974309403</v>
      </c>
      <c r="F585" s="17"/>
      <c r="G585" s="17">
        <v>0.41073707081940802</v>
      </c>
      <c r="H585" s="17">
        <v>0.45590924423390899</v>
      </c>
      <c r="I585" s="17">
        <v>0.53339094920132202</v>
      </c>
      <c r="J585" s="17">
        <v>0.443962853877235</v>
      </c>
      <c r="K585" s="17">
        <v>0.488384624600885</v>
      </c>
      <c r="L585" s="17">
        <v>0.457032684733303</v>
      </c>
      <c r="M585" s="17"/>
      <c r="N585" s="17">
        <v>0.44713550196881702</v>
      </c>
      <c r="O585" s="17">
        <v>0.45735037775753401</v>
      </c>
      <c r="P585" s="17">
        <v>0.49914729663353802</v>
      </c>
      <c r="Q585" s="17">
        <v>0.46307598642430398</v>
      </c>
      <c r="R585" s="17"/>
      <c r="S585" s="17">
        <v>0.42191416193213999</v>
      </c>
      <c r="T585" s="17">
        <v>0.46254672290746701</v>
      </c>
      <c r="U585" s="17">
        <v>0.48587971974262201</v>
      </c>
      <c r="V585" s="17">
        <v>0.47621517051108497</v>
      </c>
      <c r="W585" s="17">
        <v>0.53733943478794599</v>
      </c>
      <c r="X585" s="17">
        <v>0.47061608893793999</v>
      </c>
      <c r="Y585" s="17">
        <v>0.44700862372370598</v>
      </c>
      <c r="Z585" s="17">
        <v>0.38517308524662702</v>
      </c>
      <c r="AA585" s="17">
        <v>0.50761173837736495</v>
      </c>
      <c r="AB585" s="17">
        <v>0.351734727970545</v>
      </c>
      <c r="AC585" s="17">
        <v>0.53880650226318605</v>
      </c>
      <c r="AD585" s="17">
        <v>0.54338505466964504</v>
      </c>
      <c r="AE585" s="17"/>
      <c r="AF585" s="17">
        <v>0.46660128864559403</v>
      </c>
      <c r="AG585" s="17">
        <v>0.48004935336899401</v>
      </c>
      <c r="AH585" s="17">
        <v>0.46428248372699998</v>
      </c>
      <c r="AI585" s="17"/>
      <c r="AJ585" s="17">
        <v>0.44909731360826599</v>
      </c>
      <c r="AK585" s="17">
        <v>0.47442031822040498</v>
      </c>
      <c r="AL585" s="17">
        <v>0.49546187277859999</v>
      </c>
      <c r="AM585" s="17">
        <v>0.45958200335029298</v>
      </c>
      <c r="AN585" s="17">
        <v>0.48152153193710001</v>
      </c>
      <c r="AO585" s="17"/>
      <c r="AP585" s="17">
        <v>0.43853439212734002</v>
      </c>
      <c r="AQ585" s="17">
        <v>0.49573495935610901</v>
      </c>
      <c r="AR585" s="17">
        <v>0.489912728915185</v>
      </c>
    </row>
    <row r="586" spans="2:44" x14ac:dyDescent="0.5">
      <c r="B586" t="s">
        <v>286</v>
      </c>
      <c r="C586" s="17">
        <v>0.135729422779957</v>
      </c>
      <c r="D586" s="17">
        <v>0.13125318445277501</v>
      </c>
      <c r="E586" s="17">
        <v>0.14020503851586799</v>
      </c>
      <c r="F586" s="17"/>
      <c r="G586" s="17">
        <v>0.15628957368719501</v>
      </c>
      <c r="H586" s="17">
        <v>0.15475236917422799</v>
      </c>
      <c r="I586" s="17">
        <v>0.15624074541817401</v>
      </c>
      <c r="J586" s="17">
        <v>0.14750261813542501</v>
      </c>
      <c r="K586" s="17">
        <v>0.11402355694431</v>
      </c>
      <c r="L586" s="17">
        <v>8.9690614464561197E-2</v>
      </c>
      <c r="M586" s="17"/>
      <c r="N586" s="17">
        <v>0.104698451202738</v>
      </c>
      <c r="O586" s="17">
        <v>0.13460594452697</v>
      </c>
      <c r="P586" s="17">
        <v>0.142112711914399</v>
      </c>
      <c r="Q586" s="17">
        <v>0.16028427953212701</v>
      </c>
      <c r="R586" s="17"/>
      <c r="S586" s="17">
        <v>0.17713670075657401</v>
      </c>
      <c r="T586" s="17">
        <v>0.17904812120278699</v>
      </c>
      <c r="U586" s="17">
        <v>0.160359947625835</v>
      </c>
      <c r="V586" s="17">
        <v>8.1635687782712796E-2</v>
      </c>
      <c r="W586" s="17">
        <v>0.11295622072459401</v>
      </c>
      <c r="X586" s="17">
        <v>0.142534500237568</v>
      </c>
      <c r="Y586" s="17">
        <v>0.12054247082497201</v>
      </c>
      <c r="Z586" s="17">
        <v>0.14804186457976801</v>
      </c>
      <c r="AA586" s="17">
        <v>7.5949765348995404E-2</v>
      </c>
      <c r="AB586" s="17">
        <v>0.14767103439519799</v>
      </c>
      <c r="AC586" s="17">
        <v>0.16031777596760399</v>
      </c>
      <c r="AD586" s="17">
        <v>5.9151934549241503E-2</v>
      </c>
      <c r="AE586" s="17"/>
      <c r="AF586" s="17">
        <v>0.12684164504534701</v>
      </c>
      <c r="AG586" s="17">
        <v>0.118368934313936</v>
      </c>
      <c r="AH586" s="17">
        <v>0.153976687361044</v>
      </c>
      <c r="AI586" s="17"/>
      <c r="AJ586" s="17">
        <v>0.14167442773873601</v>
      </c>
      <c r="AK586" s="17">
        <v>0.118197284708984</v>
      </c>
      <c r="AL586" s="17">
        <v>0.124364595661394</v>
      </c>
      <c r="AM586" s="17">
        <v>0.23322436832215299</v>
      </c>
      <c r="AN586" s="17">
        <v>0.153278302596218</v>
      </c>
      <c r="AO586" s="17"/>
      <c r="AP586" s="17">
        <v>0.13145817863153</v>
      </c>
      <c r="AQ586" s="17">
        <v>0.10819398739939801</v>
      </c>
      <c r="AR586" s="17">
        <v>9.03083360757512E-2</v>
      </c>
    </row>
    <row r="587" spans="2:44" x14ac:dyDescent="0.5">
      <c r="B587" t="s">
        <v>287</v>
      </c>
      <c r="C587" s="17">
        <v>1.6890352372793401E-2</v>
      </c>
      <c r="D587" s="17">
        <v>2.3960851026538599E-2</v>
      </c>
      <c r="E587" s="17">
        <v>9.8208371409364698E-3</v>
      </c>
      <c r="F587" s="17"/>
      <c r="G587" s="17">
        <v>3.8109318457213902E-2</v>
      </c>
      <c r="H587" s="17">
        <v>3.0163319182262002E-2</v>
      </c>
      <c r="I587" s="17">
        <v>6.3426435359174096E-3</v>
      </c>
      <c r="J587" s="17">
        <v>2.0418123410141199E-2</v>
      </c>
      <c r="K587" s="17">
        <v>0</v>
      </c>
      <c r="L587" s="17">
        <v>4.0847887247869698E-3</v>
      </c>
      <c r="M587" s="17"/>
      <c r="N587" s="17">
        <v>2.05975153411228E-2</v>
      </c>
      <c r="O587" s="17">
        <v>1.6437107802929202E-2</v>
      </c>
      <c r="P587" s="17">
        <v>1.50002872526388E-2</v>
      </c>
      <c r="Q587" s="17">
        <v>1.5343342516064E-2</v>
      </c>
      <c r="R587" s="17"/>
      <c r="S587" s="17">
        <v>2.6751178827537601E-2</v>
      </c>
      <c r="T587" s="17">
        <v>1.56029703748046E-2</v>
      </c>
      <c r="U587" s="17">
        <v>1.14396362722792E-2</v>
      </c>
      <c r="V587" s="17">
        <v>1.42034489634422E-2</v>
      </c>
      <c r="W587" s="17">
        <v>1.43730500925391E-2</v>
      </c>
      <c r="X587" s="17">
        <v>9.4415121183814999E-3</v>
      </c>
      <c r="Y587" s="17">
        <v>0</v>
      </c>
      <c r="Z587" s="17">
        <v>3.4898237064023299E-2</v>
      </c>
      <c r="AA587" s="17">
        <v>1.01589140624292E-2</v>
      </c>
      <c r="AB587" s="17">
        <v>5.0492725190891298E-2</v>
      </c>
      <c r="AC587" s="17">
        <v>0</v>
      </c>
      <c r="AD587" s="17">
        <v>0</v>
      </c>
      <c r="AE587" s="17"/>
      <c r="AF587" s="17">
        <v>9.1080126315438298E-3</v>
      </c>
      <c r="AG587" s="17">
        <v>2.6615925013267899E-2</v>
      </c>
      <c r="AH587" s="17">
        <v>6.6043319869445102E-3</v>
      </c>
      <c r="AI587" s="17"/>
      <c r="AJ587" s="17">
        <v>1.6202675315391098E-2</v>
      </c>
      <c r="AK587" s="17">
        <v>1.6995195639481601E-2</v>
      </c>
      <c r="AL587" s="17">
        <v>0</v>
      </c>
      <c r="AM587" s="17">
        <v>5.5178521313053702E-2</v>
      </c>
      <c r="AN587" s="17">
        <v>0</v>
      </c>
      <c r="AO587" s="17"/>
      <c r="AP587" s="17">
        <v>7.0421969485390604E-3</v>
      </c>
      <c r="AQ587" s="17">
        <v>2.3056107800498101E-2</v>
      </c>
      <c r="AR587" s="17">
        <v>1.1387949979907899E-2</v>
      </c>
    </row>
    <row r="588" spans="2:44" x14ac:dyDescent="0.5">
      <c r="B588" t="s">
        <v>288</v>
      </c>
      <c r="C588" s="17">
        <v>1.02393891561843E-2</v>
      </c>
      <c r="D588" s="17">
        <v>9.9461431753569696E-3</v>
      </c>
      <c r="E588" s="17">
        <v>1.0532594349999201E-2</v>
      </c>
      <c r="F588" s="17"/>
      <c r="G588" s="17">
        <v>0</v>
      </c>
      <c r="H588" s="17">
        <v>1.50704963157653E-2</v>
      </c>
      <c r="I588" s="17">
        <v>7.8591611662496407E-3</v>
      </c>
      <c r="J588" s="17">
        <v>2.5209259710442002E-2</v>
      </c>
      <c r="K588" s="17">
        <v>0</v>
      </c>
      <c r="L588" s="17">
        <v>9.2980640558467196E-3</v>
      </c>
      <c r="M588" s="17"/>
      <c r="N588" s="17">
        <v>3.4911419814741898E-3</v>
      </c>
      <c r="O588" s="17">
        <v>8.1997273525132308E-3</v>
      </c>
      <c r="P588" s="17">
        <v>1.5175309431019199E-2</v>
      </c>
      <c r="Q588" s="17">
        <v>1.51989061837226E-2</v>
      </c>
      <c r="R588" s="17"/>
      <c r="S588" s="17">
        <v>0</v>
      </c>
      <c r="T588" s="17">
        <v>7.0276526348111504E-3</v>
      </c>
      <c r="U588" s="17">
        <v>0</v>
      </c>
      <c r="V588" s="17">
        <v>1.05441923325081E-2</v>
      </c>
      <c r="W588" s="17">
        <v>0</v>
      </c>
      <c r="X588" s="17">
        <v>1.8971150465669301E-2</v>
      </c>
      <c r="Y588" s="17">
        <v>2.7656671499136799E-2</v>
      </c>
      <c r="Z588" s="17">
        <v>0</v>
      </c>
      <c r="AA588" s="17">
        <v>0</v>
      </c>
      <c r="AB588" s="17">
        <v>4.8411724140801901E-2</v>
      </c>
      <c r="AC588" s="17">
        <v>0</v>
      </c>
      <c r="AD588" s="17">
        <v>0</v>
      </c>
      <c r="AE588" s="17"/>
      <c r="AF588" s="17">
        <v>1.5898164444823299E-2</v>
      </c>
      <c r="AG588" s="17">
        <v>4.5918774457484801E-3</v>
      </c>
      <c r="AH588" s="17">
        <v>2.0034132201548701E-2</v>
      </c>
      <c r="AI588" s="17"/>
      <c r="AJ588" s="17">
        <v>7.12890477663533E-3</v>
      </c>
      <c r="AK588" s="17">
        <v>1.0768762825358401E-2</v>
      </c>
      <c r="AL588" s="17">
        <v>0</v>
      </c>
      <c r="AM588" s="17">
        <v>4.9651784390510198E-2</v>
      </c>
      <c r="AN588" s="17">
        <v>2.00911899054661E-2</v>
      </c>
      <c r="AO588" s="17"/>
      <c r="AP588" s="17">
        <v>0</v>
      </c>
      <c r="AQ588" s="17">
        <v>6.3000449136777301E-3</v>
      </c>
      <c r="AR588" s="17">
        <v>1.35619185077538E-2</v>
      </c>
    </row>
    <row r="589" spans="2:44" x14ac:dyDescent="0.5">
      <c r="B589" t="s">
        <v>87</v>
      </c>
      <c r="C589" s="17">
        <v>3.1981794598902998E-2</v>
      </c>
      <c r="D589" s="17">
        <v>2.7340310710633201E-2</v>
      </c>
      <c r="E589" s="17">
        <v>3.6622632912217901E-2</v>
      </c>
      <c r="F589" s="17"/>
      <c r="G589" s="17">
        <v>3.0004753686630099E-2</v>
      </c>
      <c r="H589" s="17">
        <v>3.3420034231075001E-2</v>
      </c>
      <c r="I589" s="17">
        <v>4.1965257849497797E-2</v>
      </c>
      <c r="J589" s="17">
        <v>3.0945344431376899E-2</v>
      </c>
      <c r="K589" s="17">
        <v>3.5778023276406598E-2</v>
      </c>
      <c r="L589" s="17">
        <v>2.2806966172291599E-2</v>
      </c>
      <c r="M589" s="17"/>
      <c r="N589" s="17">
        <v>3.0885064426606601E-2</v>
      </c>
      <c r="O589" s="17">
        <v>2.5909432186731099E-2</v>
      </c>
      <c r="P589" s="17">
        <v>2.6083701048804898E-2</v>
      </c>
      <c r="Q589" s="17">
        <v>4.4266338009346901E-2</v>
      </c>
      <c r="R589" s="17"/>
      <c r="S589" s="17">
        <v>2.6816918648613301E-2</v>
      </c>
      <c r="T589" s="17">
        <v>4.2972747699554503E-2</v>
      </c>
      <c r="U589" s="17">
        <v>2.98260233209992E-2</v>
      </c>
      <c r="V589" s="17">
        <v>3.1827175243352497E-2</v>
      </c>
      <c r="W589" s="17">
        <v>1.25095825780054E-2</v>
      </c>
      <c r="X589" s="17">
        <v>6.0047695919232098E-2</v>
      </c>
      <c r="Y589" s="17">
        <v>2.7766224256298499E-2</v>
      </c>
      <c r="Z589" s="17">
        <v>3.04441998371533E-2</v>
      </c>
      <c r="AA589" s="17">
        <v>8.7225451491968198E-3</v>
      </c>
      <c r="AB589" s="17">
        <v>2.73681867359108E-2</v>
      </c>
      <c r="AC589" s="17">
        <v>2.2745764233641899E-2</v>
      </c>
      <c r="AD589" s="17">
        <v>6.9642754945086802E-2</v>
      </c>
      <c r="AE589" s="17"/>
      <c r="AF589" s="17">
        <v>3.6650658537043801E-2</v>
      </c>
      <c r="AG589" s="17">
        <v>2.1896160849656E-2</v>
      </c>
      <c r="AH589" s="17">
        <v>2.7671857216834E-2</v>
      </c>
      <c r="AI589" s="17"/>
      <c r="AJ589" s="17">
        <v>1.9786329697205399E-2</v>
      </c>
      <c r="AK589" s="17">
        <v>2.8576599120389401E-2</v>
      </c>
      <c r="AL589" s="17">
        <v>4.2107934421319798E-2</v>
      </c>
      <c r="AM589" s="17">
        <v>0</v>
      </c>
      <c r="AN589" s="17">
        <v>4.4075339870133803E-2</v>
      </c>
      <c r="AO589" s="17"/>
      <c r="AP589" s="17">
        <v>4.9095421123396604E-3</v>
      </c>
      <c r="AQ589" s="17">
        <v>2.24591794727792E-2</v>
      </c>
      <c r="AR589" s="17">
        <v>2.7571889835251599E-2</v>
      </c>
    </row>
    <row r="590" spans="2:44" x14ac:dyDescent="0.5">
      <c r="B590" t="s">
        <v>289</v>
      </c>
      <c r="C590" s="17">
        <v>0.80515904109216196</v>
      </c>
      <c r="D590" s="17">
        <v>0.80749951063469705</v>
      </c>
      <c r="E590" s="17">
        <v>0.80281889708097798</v>
      </c>
      <c r="F590" s="17"/>
      <c r="G590" s="17">
        <v>0.775596354168961</v>
      </c>
      <c r="H590" s="17">
        <v>0.76659378109666998</v>
      </c>
      <c r="I590" s="17">
        <v>0.78759219203016095</v>
      </c>
      <c r="J590" s="17">
        <v>0.77592465431261504</v>
      </c>
      <c r="K590" s="17">
        <v>0.85019841977928301</v>
      </c>
      <c r="L590" s="17">
        <v>0.874119566582514</v>
      </c>
      <c r="M590" s="17"/>
      <c r="N590" s="17">
        <v>0.84032782704805897</v>
      </c>
      <c r="O590" s="17">
        <v>0.81484778813085601</v>
      </c>
      <c r="P590" s="17">
        <v>0.80162799035313803</v>
      </c>
      <c r="Q590" s="17">
        <v>0.76490713375873898</v>
      </c>
      <c r="R590" s="17"/>
      <c r="S590" s="17">
        <v>0.76929520176727495</v>
      </c>
      <c r="T590" s="17">
        <v>0.75534850808804299</v>
      </c>
      <c r="U590" s="17">
        <v>0.79837439278088596</v>
      </c>
      <c r="V590" s="17">
        <v>0.86178949567798402</v>
      </c>
      <c r="W590" s="17">
        <v>0.86016114660486198</v>
      </c>
      <c r="X590" s="17">
        <v>0.76900514125914898</v>
      </c>
      <c r="Y590" s="17">
        <v>0.82403463341959304</v>
      </c>
      <c r="Z590" s="17">
        <v>0.786615698519055</v>
      </c>
      <c r="AA590" s="17">
        <v>0.90516877543937901</v>
      </c>
      <c r="AB590" s="17">
        <v>0.72605632953719801</v>
      </c>
      <c r="AC590" s="17">
        <v>0.81693645979875396</v>
      </c>
      <c r="AD590" s="17">
        <v>0.87120531050567196</v>
      </c>
      <c r="AE590" s="17"/>
      <c r="AF590" s="17">
        <v>0.81150151934124204</v>
      </c>
      <c r="AG590" s="17">
        <v>0.82852710237739202</v>
      </c>
      <c r="AH590" s="17">
        <v>0.79171299123362904</v>
      </c>
      <c r="AI590" s="17"/>
      <c r="AJ590" s="17">
        <v>0.81520766247203302</v>
      </c>
      <c r="AK590" s="17">
        <v>0.82546215770578701</v>
      </c>
      <c r="AL590" s="17">
        <v>0.83352746991728699</v>
      </c>
      <c r="AM590" s="17">
        <v>0.66194532597428302</v>
      </c>
      <c r="AN590" s="17">
        <v>0.782555167628182</v>
      </c>
      <c r="AO590" s="17"/>
      <c r="AP590" s="17">
        <v>0.85659008230759104</v>
      </c>
      <c r="AQ590" s="17">
        <v>0.839990680413647</v>
      </c>
      <c r="AR590" s="17">
        <v>0.85716990560133599</v>
      </c>
    </row>
    <row r="591" spans="2:44" x14ac:dyDescent="0.5">
      <c r="B591" t="s">
        <v>290</v>
      </c>
      <c r="C591" s="17">
        <v>2.7129741528977701E-2</v>
      </c>
      <c r="D591" s="17">
        <v>3.39069942018956E-2</v>
      </c>
      <c r="E591" s="17">
        <v>2.03534314909357E-2</v>
      </c>
      <c r="F591" s="17"/>
      <c r="G591" s="17">
        <v>3.8109318457213902E-2</v>
      </c>
      <c r="H591" s="17">
        <v>4.5233815498027297E-2</v>
      </c>
      <c r="I591" s="17">
        <v>1.4201804702167101E-2</v>
      </c>
      <c r="J591" s="17">
        <v>4.56273831205831E-2</v>
      </c>
      <c r="K591" s="17">
        <v>0</v>
      </c>
      <c r="L591" s="17">
        <v>1.3382852780633701E-2</v>
      </c>
      <c r="M591" s="17"/>
      <c r="N591" s="17">
        <v>2.4088657322597001E-2</v>
      </c>
      <c r="O591" s="17">
        <v>2.4636835155442401E-2</v>
      </c>
      <c r="P591" s="17">
        <v>3.0175596683658001E-2</v>
      </c>
      <c r="Q591" s="17">
        <v>3.0542248699786601E-2</v>
      </c>
      <c r="R591" s="17"/>
      <c r="S591" s="17">
        <v>2.6751178827537601E-2</v>
      </c>
      <c r="T591" s="17">
        <v>2.26306230096158E-2</v>
      </c>
      <c r="U591" s="17">
        <v>1.14396362722792E-2</v>
      </c>
      <c r="V591" s="17">
        <v>2.47476412959503E-2</v>
      </c>
      <c r="W591" s="17">
        <v>1.43730500925391E-2</v>
      </c>
      <c r="X591" s="17">
        <v>2.8412662584050799E-2</v>
      </c>
      <c r="Y591" s="17">
        <v>2.7656671499136799E-2</v>
      </c>
      <c r="Z591" s="17">
        <v>3.4898237064023299E-2</v>
      </c>
      <c r="AA591" s="17">
        <v>1.01589140624292E-2</v>
      </c>
      <c r="AB591" s="17">
        <v>9.8904449331693206E-2</v>
      </c>
      <c r="AC591" s="17">
        <v>0</v>
      </c>
      <c r="AD591" s="17">
        <v>0</v>
      </c>
      <c r="AE591" s="17"/>
      <c r="AF591" s="17">
        <v>2.5006177076367202E-2</v>
      </c>
      <c r="AG591" s="17">
        <v>3.1207802459016401E-2</v>
      </c>
      <c r="AH591" s="17">
        <v>2.6638464188493201E-2</v>
      </c>
      <c r="AI591" s="17"/>
      <c r="AJ591" s="17">
        <v>2.3331580092026401E-2</v>
      </c>
      <c r="AK591" s="17">
        <v>2.7763958464840002E-2</v>
      </c>
      <c r="AL591" s="17">
        <v>0</v>
      </c>
      <c r="AM591" s="17">
        <v>0.104830305703564</v>
      </c>
      <c r="AN591" s="17">
        <v>2.00911899054661E-2</v>
      </c>
      <c r="AO591" s="17"/>
      <c r="AP591" s="17">
        <v>7.0421969485390604E-3</v>
      </c>
      <c r="AQ591" s="17">
        <v>2.9356152714175899E-2</v>
      </c>
      <c r="AR591" s="17">
        <v>2.4949868487661699E-2</v>
      </c>
    </row>
    <row r="592" spans="2:44" x14ac:dyDescent="0.5">
      <c r="B592" t="s">
        <v>90</v>
      </c>
      <c r="C592" s="17">
        <v>0.77802929956318401</v>
      </c>
      <c r="D592" s="17">
        <v>0.77359251643280103</v>
      </c>
      <c r="E592" s="17">
        <v>0.78246546559004304</v>
      </c>
      <c r="F592" s="17"/>
      <c r="G592" s="17">
        <v>0.73748703571174701</v>
      </c>
      <c r="H592" s="17">
        <v>0.72135996559864302</v>
      </c>
      <c r="I592" s="17">
        <v>0.77339038732799403</v>
      </c>
      <c r="J592" s="17">
        <v>0.73029727119203203</v>
      </c>
      <c r="K592" s="17">
        <v>0.85019841977928301</v>
      </c>
      <c r="L592" s="17">
        <v>0.86073671380187999</v>
      </c>
      <c r="M592" s="17"/>
      <c r="N592" s="17">
        <v>0.81623916972546195</v>
      </c>
      <c r="O592" s="17">
        <v>0.79021095297541399</v>
      </c>
      <c r="P592" s="17">
        <v>0.77145239366948004</v>
      </c>
      <c r="Q592" s="17">
        <v>0.73436488505895303</v>
      </c>
      <c r="R592" s="17"/>
      <c r="S592" s="17">
        <v>0.74254402293973698</v>
      </c>
      <c r="T592" s="17">
        <v>0.73271788507842694</v>
      </c>
      <c r="U592" s="17">
        <v>0.786934756508607</v>
      </c>
      <c r="V592" s="17">
        <v>0.83704185438203405</v>
      </c>
      <c r="W592" s="17">
        <v>0.84578809651232301</v>
      </c>
      <c r="X592" s="17">
        <v>0.74059247867509803</v>
      </c>
      <c r="Y592" s="17">
        <v>0.79637796192045596</v>
      </c>
      <c r="Z592" s="17">
        <v>0.75171746145503204</v>
      </c>
      <c r="AA592" s="17">
        <v>0.89500986137694905</v>
      </c>
      <c r="AB592" s="17">
        <v>0.62715188020550505</v>
      </c>
      <c r="AC592" s="17">
        <v>0.81693645979875396</v>
      </c>
      <c r="AD592" s="17">
        <v>0.87120531050567196</v>
      </c>
      <c r="AE592" s="17"/>
      <c r="AF592" s="17">
        <v>0.78649534226487405</v>
      </c>
      <c r="AG592" s="17">
        <v>0.79731929991837502</v>
      </c>
      <c r="AH592" s="17">
        <v>0.76507452704513601</v>
      </c>
      <c r="AI592" s="17"/>
      <c r="AJ592" s="17">
        <v>0.79187608238000595</v>
      </c>
      <c r="AK592" s="17">
        <v>0.79769819924094698</v>
      </c>
      <c r="AL592" s="17">
        <v>0.83352746991728699</v>
      </c>
      <c r="AM592" s="17">
        <v>0.55711502027071902</v>
      </c>
      <c r="AN592" s="17">
        <v>0.76246397772271601</v>
      </c>
      <c r="AO592" s="17"/>
      <c r="AP592" s="17">
        <v>0.84954788535905201</v>
      </c>
      <c r="AQ592" s="17">
        <v>0.81063452769947097</v>
      </c>
      <c r="AR592" s="17">
        <v>0.83222003711367398</v>
      </c>
    </row>
    <row r="593" spans="2:44" x14ac:dyDescent="0.5">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17"/>
      <c r="AK593" s="17"/>
      <c r="AL593" s="17"/>
      <c r="AM593" s="17"/>
      <c r="AN593" s="17"/>
      <c r="AO593" s="17"/>
      <c r="AP593" s="17"/>
      <c r="AQ593" s="17"/>
      <c r="AR593" s="17"/>
    </row>
    <row r="594" spans="2:44" x14ac:dyDescent="0.5">
      <c r="B594" s="6" t="s">
        <v>308</v>
      </c>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c r="AR594" s="17"/>
    </row>
    <row r="595" spans="2:44" x14ac:dyDescent="0.5">
      <c r="B595" s="24" t="s">
        <v>194</v>
      </c>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17"/>
      <c r="AK595" s="17"/>
      <c r="AL595" s="17"/>
      <c r="AM595" s="17"/>
      <c r="AN595" s="17"/>
      <c r="AO595" s="17"/>
      <c r="AP595" s="17"/>
      <c r="AQ595" s="17"/>
      <c r="AR595" s="17"/>
    </row>
    <row r="596" spans="2:44" x14ac:dyDescent="0.5">
      <c r="B596" t="s">
        <v>295</v>
      </c>
      <c r="C596" s="17">
        <v>0.57913846414878301</v>
      </c>
      <c r="D596" s="17">
        <v>0.60194827122785399</v>
      </c>
      <c r="E596" s="17">
        <v>0.55522919850137498</v>
      </c>
      <c r="F596" s="17"/>
      <c r="G596" s="17">
        <v>0.49777675953962602</v>
      </c>
      <c r="H596" s="17">
        <v>0.51274961566142196</v>
      </c>
      <c r="I596" s="17">
        <v>0.55462195192845898</v>
      </c>
      <c r="J596" s="17">
        <v>0.53400028402778599</v>
      </c>
      <c r="K596" s="17">
        <v>0.63723675951919601</v>
      </c>
      <c r="L596" s="17">
        <v>0.71208096027209</v>
      </c>
      <c r="M596" s="17"/>
      <c r="N596" s="17">
        <v>0.65750897043312695</v>
      </c>
      <c r="O596" s="17">
        <v>0.56852282810337795</v>
      </c>
      <c r="P596" s="17">
        <v>0.58158061532068595</v>
      </c>
      <c r="Q596" s="17">
        <v>0.49404145770878199</v>
      </c>
      <c r="R596" s="17"/>
      <c r="S596" s="17">
        <v>0.54445324847634602</v>
      </c>
      <c r="T596" s="17">
        <v>0.61563157568821403</v>
      </c>
      <c r="U596" s="17">
        <v>0.49962397177914403</v>
      </c>
      <c r="V596" s="17">
        <v>0.582674248880653</v>
      </c>
      <c r="W596" s="17">
        <v>0.53460092747804899</v>
      </c>
      <c r="X596" s="17">
        <v>0.55505576156862901</v>
      </c>
      <c r="Y596" s="17">
        <v>0.47816199898645101</v>
      </c>
      <c r="Z596" s="17">
        <v>0.64483861542704701</v>
      </c>
      <c r="AA596" s="17">
        <v>0.64289875819312603</v>
      </c>
      <c r="AB596" s="17">
        <v>0.58344948174219702</v>
      </c>
      <c r="AC596" s="17">
        <v>0.70332108173585395</v>
      </c>
      <c r="AD596" s="17">
        <v>0.61168931311786101</v>
      </c>
      <c r="AE596" s="17"/>
      <c r="AF596" s="17">
        <v>0.56691129844534305</v>
      </c>
      <c r="AG596" s="17">
        <v>0.611979810896504</v>
      </c>
      <c r="AH596" s="17">
        <v>0.55810105964970202</v>
      </c>
      <c r="AI596" s="17"/>
      <c r="AJ596" s="17">
        <v>0.59747778604797697</v>
      </c>
      <c r="AK596" s="17">
        <v>0.57799309646080099</v>
      </c>
      <c r="AL596" s="17">
        <v>0.69328422203631501</v>
      </c>
      <c r="AM596" s="17">
        <v>0.52352958714426501</v>
      </c>
      <c r="AN596" s="17">
        <v>0.52124129409012099</v>
      </c>
      <c r="AO596" s="17"/>
      <c r="AP596" s="17">
        <v>0.60203160077048901</v>
      </c>
      <c r="AQ596" s="17">
        <v>0.60701447269452102</v>
      </c>
      <c r="AR596" s="17">
        <v>0.63898757014568197</v>
      </c>
    </row>
    <row r="597" spans="2:44" x14ac:dyDescent="0.5">
      <c r="B597" t="s">
        <v>296</v>
      </c>
      <c r="C597" s="17">
        <v>0.55237069165948205</v>
      </c>
      <c r="D597" s="17">
        <v>0.55284680180170898</v>
      </c>
      <c r="E597" s="17">
        <v>0.55019378086167403</v>
      </c>
      <c r="F597" s="17"/>
      <c r="G597" s="17">
        <v>0.49753686294286698</v>
      </c>
      <c r="H597" s="17">
        <v>0.51489796759070094</v>
      </c>
      <c r="I597" s="17">
        <v>0.50839181811678502</v>
      </c>
      <c r="J597" s="17">
        <v>0.49543840195834599</v>
      </c>
      <c r="K597" s="17">
        <v>0.61179585929813796</v>
      </c>
      <c r="L597" s="17">
        <v>0.66583943824307601</v>
      </c>
      <c r="M597" s="17"/>
      <c r="N597" s="17">
        <v>0.57767584402551797</v>
      </c>
      <c r="O597" s="17">
        <v>0.58764426017796101</v>
      </c>
      <c r="P597" s="17">
        <v>0.56650518536279304</v>
      </c>
      <c r="Q597" s="17">
        <v>0.468008534443215</v>
      </c>
      <c r="R597" s="17"/>
      <c r="S597" s="17">
        <v>0.53246563366972199</v>
      </c>
      <c r="T597" s="17">
        <v>0.59016349550198799</v>
      </c>
      <c r="U597" s="17">
        <v>0.50757763604786499</v>
      </c>
      <c r="V597" s="17">
        <v>0.61454598452248999</v>
      </c>
      <c r="W597" s="17">
        <v>0.61492952411828505</v>
      </c>
      <c r="X597" s="17">
        <v>0.51011035959867301</v>
      </c>
      <c r="Y597" s="17">
        <v>0.382006795284004</v>
      </c>
      <c r="Z597" s="17">
        <v>0.59600124696554102</v>
      </c>
      <c r="AA597" s="17">
        <v>0.55730596775391295</v>
      </c>
      <c r="AB597" s="17">
        <v>0.62360018778317505</v>
      </c>
      <c r="AC597" s="17">
        <v>0.62033171004923404</v>
      </c>
      <c r="AD597" s="17">
        <v>0.38798727382336501</v>
      </c>
      <c r="AE597" s="17"/>
      <c r="AF597" s="17">
        <v>0.52149501393706199</v>
      </c>
      <c r="AG597" s="17">
        <v>0.59293896595266204</v>
      </c>
      <c r="AH597" s="17">
        <v>0.53145661229892105</v>
      </c>
      <c r="AI597" s="17"/>
      <c r="AJ597" s="17">
        <v>0.54892744385830405</v>
      </c>
      <c r="AK597" s="17">
        <v>0.56372463150635999</v>
      </c>
      <c r="AL597" s="17">
        <v>0.55964098912247096</v>
      </c>
      <c r="AM597" s="17">
        <v>0.51954405173219498</v>
      </c>
      <c r="AN597" s="17">
        <v>0.483100449436629</v>
      </c>
      <c r="AO597" s="17"/>
      <c r="AP597" s="17">
        <v>0.57299948421130797</v>
      </c>
      <c r="AQ597" s="17">
        <v>0.56544708580656</v>
      </c>
      <c r="AR597" s="17">
        <v>0.61939025903483103</v>
      </c>
    </row>
    <row r="598" spans="2:44" x14ac:dyDescent="0.5">
      <c r="B598" t="s">
        <v>297</v>
      </c>
      <c r="C598" s="17">
        <v>0.40762137857601999</v>
      </c>
      <c r="D598" s="17">
        <v>0.386972073994168</v>
      </c>
      <c r="E598" s="17">
        <v>0.42746104010014702</v>
      </c>
      <c r="F598" s="17"/>
      <c r="G598" s="17">
        <v>0.35416804111108602</v>
      </c>
      <c r="H598" s="17">
        <v>0.408557795907382</v>
      </c>
      <c r="I598" s="17">
        <v>0.35249473840716999</v>
      </c>
      <c r="J598" s="17">
        <v>0.34642325800595403</v>
      </c>
      <c r="K598" s="17">
        <v>0.38368212799649698</v>
      </c>
      <c r="L598" s="17">
        <v>0.56337778156028495</v>
      </c>
      <c r="M598" s="17"/>
      <c r="N598" s="17">
        <v>0.47335703904669602</v>
      </c>
      <c r="O598" s="17">
        <v>0.42860146530866799</v>
      </c>
      <c r="P598" s="17">
        <v>0.363830097521673</v>
      </c>
      <c r="Q598" s="17">
        <v>0.34492836560958501</v>
      </c>
      <c r="R598" s="17"/>
      <c r="S598" s="17">
        <v>0.41015474109550798</v>
      </c>
      <c r="T598" s="17">
        <v>0.38608291420285601</v>
      </c>
      <c r="U598" s="17">
        <v>0.37112016086293498</v>
      </c>
      <c r="V598" s="17">
        <v>0.52289959669473196</v>
      </c>
      <c r="W598" s="17">
        <v>0.40085462256847398</v>
      </c>
      <c r="X598" s="17">
        <v>0.36883935307022597</v>
      </c>
      <c r="Y598" s="17">
        <v>0.37853356287750201</v>
      </c>
      <c r="Z598" s="17">
        <v>0.37575758911111101</v>
      </c>
      <c r="AA598" s="17">
        <v>0.40551384629538301</v>
      </c>
      <c r="AB598" s="17">
        <v>0.38983459640433399</v>
      </c>
      <c r="AC598" s="17">
        <v>0.52038497611915502</v>
      </c>
      <c r="AD598" s="17">
        <v>0.38878054112594301</v>
      </c>
      <c r="AE598" s="17"/>
      <c r="AF598" s="17">
        <v>0.40180729856479203</v>
      </c>
      <c r="AG598" s="17">
        <v>0.44209755872895501</v>
      </c>
      <c r="AH598" s="17">
        <v>0.38416377554850401</v>
      </c>
      <c r="AI598" s="17"/>
      <c r="AJ598" s="17">
        <v>0.45243346339074703</v>
      </c>
      <c r="AK598" s="17">
        <v>0.39409046297198402</v>
      </c>
      <c r="AL598" s="17">
        <v>0.35766714648496201</v>
      </c>
      <c r="AM598" s="17">
        <v>0.29802433085323599</v>
      </c>
      <c r="AN598" s="17">
        <v>0.34819923919349499</v>
      </c>
      <c r="AO598" s="17"/>
      <c r="AP598" s="17">
        <v>0.42441275373048298</v>
      </c>
      <c r="AQ598" s="17">
        <v>0.40600826726780898</v>
      </c>
      <c r="AR598" s="17">
        <v>0.50189743634846495</v>
      </c>
    </row>
    <row r="599" spans="2:44" x14ac:dyDescent="0.5">
      <c r="B599" t="s">
        <v>298</v>
      </c>
      <c r="C599" s="17">
        <v>0.374616793289409</v>
      </c>
      <c r="D599" s="17">
        <v>0.39110281506104999</v>
      </c>
      <c r="E599" s="17">
        <v>0.35610806560182001</v>
      </c>
      <c r="F599" s="17"/>
      <c r="G599" s="17">
        <v>0.317116482622948</v>
      </c>
      <c r="H599" s="17">
        <v>0.31306730321402099</v>
      </c>
      <c r="I599" s="17">
        <v>0.40625331749579102</v>
      </c>
      <c r="J599" s="17">
        <v>0.31872864171408999</v>
      </c>
      <c r="K599" s="17">
        <v>0.36769751484010998</v>
      </c>
      <c r="L599" s="17">
        <v>0.497517084569086</v>
      </c>
      <c r="M599" s="17"/>
      <c r="N599" s="17">
        <v>0.42754472789947701</v>
      </c>
      <c r="O599" s="17">
        <v>0.39430662940668698</v>
      </c>
      <c r="P599" s="17">
        <v>0.34797518926734999</v>
      </c>
      <c r="Q599" s="17">
        <v>0.312372900563682</v>
      </c>
      <c r="R599" s="17"/>
      <c r="S599" s="17">
        <v>0.35824065543460498</v>
      </c>
      <c r="T599" s="17">
        <v>0.37902008999815501</v>
      </c>
      <c r="U599" s="17">
        <v>0.40624016006213098</v>
      </c>
      <c r="V599" s="17">
        <v>0.32349277289565898</v>
      </c>
      <c r="W599" s="17">
        <v>0.35955476221243998</v>
      </c>
      <c r="X599" s="17">
        <v>0.32868512063994798</v>
      </c>
      <c r="Y599" s="17">
        <v>0.26792526412916201</v>
      </c>
      <c r="Z599" s="17">
        <v>0.48213614311918601</v>
      </c>
      <c r="AA599" s="17">
        <v>0.35610770041526502</v>
      </c>
      <c r="AB599" s="17">
        <v>0.44391460611047701</v>
      </c>
      <c r="AC599" s="17">
        <v>0.450286626920884</v>
      </c>
      <c r="AD599" s="17">
        <v>0.522674203564506</v>
      </c>
      <c r="AE599" s="17"/>
      <c r="AF599" s="17">
        <v>0.34888595871890898</v>
      </c>
      <c r="AG599" s="17">
        <v>0.43285619120563601</v>
      </c>
      <c r="AH599" s="17">
        <v>0.34697934703218902</v>
      </c>
      <c r="AI599" s="17"/>
      <c r="AJ599" s="17">
        <v>0.38912130114981303</v>
      </c>
      <c r="AK599" s="17">
        <v>0.33754993613384698</v>
      </c>
      <c r="AL599" s="17">
        <v>0.41577806211415602</v>
      </c>
      <c r="AM599" s="17">
        <v>0.411581341036029</v>
      </c>
      <c r="AN599" s="17">
        <v>0.34947870384373603</v>
      </c>
      <c r="AO599" s="17"/>
      <c r="AP599" s="17">
        <v>0.34582838207537397</v>
      </c>
      <c r="AQ599" s="17">
        <v>0.39530071243116099</v>
      </c>
      <c r="AR599" s="17">
        <v>0.42928760881831002</v>
      </c>
    </row>
    <row r="600" spans="2:44" x14ac:dyDescent="0.5">
      <c r="B600" t="s">
        <v>299</v>
      </c>
      <c r="C600" s="17">
        <v>0.36870591377228901</v>
      </c>
      <c r="D600" s="17">
        <v>0.40565667909947101</v>
      </c>
      <c r="E600" s="17">
        <v>0.33208367170949998</v>
      </c>
      <c r="F600" s="17"/>
      <c r="G600" s="17">
        <v>0.35913463619240099</v>
      </c>
      <c r="H600" s="17">
        <v>0.31161058210967102</v>
      </c>
      <c r="I600" s="17">
        <v>0.30198538957975501</v>
      </c>
      <c r="J600" s="17">
        <v>0.318510230432066</v>
      </c>
      <c r="K600" s="17">
        <v>0.43734195860295</v>
      </c>
      <c r="L600" s="17">
        <v>0.473766596208121</v>
      </c>
      <c r="M600" s="17"/>
      <c r="N600" s="17">
        <v>0.42299706442042101</v>
      </c>
      <c r="O600" s="17">
        <v>0.32330864713045998</v>
      </c>
      <c r="P600" s="17">
        <v>0.374358209112089</v>
      </c>
      <c r="Q600" s="17">
        <v>0.34718767448137999</v>
      </c>
      <c r="R600" s="17"/>
      <c r="S600" s="17">
        <v>0.34609060815912002</v>
      </c>
      <c r="T600" s="17">
        <v>0.37649743412888098</v>
      </c>
      <c r="U600" s="17">
        <v>0.32771223499914498</v>
      </c>
      <c r="V600" s="17">
        <v>0.38371105731010802</v>
      </c>
      <c r="W600" s="17">
        <v>0.36265850473554201</v>
      </c>
      <c r="X600" s="17">
        <v>0.39498429174147598</v>
      </c>
      <c r="Y600" s="17">
        <v>0.28901030953030099</v>
      </c>
      <c r="Z600" s="17">
        <v>0.41958431543223101</v>
      </c>
      <c r="AA600" s="17">
        <v>0.38662775960293799</v>
      </c>
      <c r="AB600" s="17">
        <v>0.38727447850392999</v>
      </c>
      <c r="AC600" s="17">
        <v>0.412655656584131</v>
      </c>
      <c r="AD600" s="17">
        <v>0.347497974985362</v>
      </c>
      <c r="AE600" s="17"/>
      <c r="AF600" s="17">
        <v>0.38471862506895199</v>
      </c>
      <c r="AG600" s="17">
        <v>0.370307430757918</v>
      </c>
      <c r="AH600" s="17">
        <v>0.356405414102546</v>
      </c>
      <c r="AI600" s="17"/>
      <c r="AJ600" s="17">
        <v>0.41529607845921201</v>
      </c>
      <c r="AK600" s="17">
        <v>0.31132808320447602</v>
      </c>
      <c r="AL600" s="17">
        <v>0.430234137607028</v>
      </c>
      <c r="AM600" s="17">
        <v>0.413395091257515</v>
      </c>
      <c r="AN600" s="17">
        <v>0.31899849125254198</v>
      </c>
      <c r="AO600" s="17"/>
      <c r="AP600" s="17">
        <v>0.40825295447396098</v>
      </c>
      <c r="AQ600" s="17">
        <v>0.36391908815755802</v>
      </c>
      <c r="AR600" s="17">
        <v>0.36707485491291503</v>
      </c>
    </row>
    <row r="601" spans="2:44" x14ac:dyDescent="0.5">
      <c r="B601" t="s">
        <v>300</v>
      </c>
      <c r="C601" s="17">
        <v>0.35807362493169198</v>
      </c>
      <c r="D601" s="17">
        <v>0.38620656972301698</v>
      </c>
      <c r="E601" s="17">
        <v>0.32811495027332799</v>
      </c>
      <c r="F601" s="17"/>
      <c r="G601" s="17">
        <v>0.37768189244212602</v>
      </c>
      <c r="H601" s="17">
        <v>0.34754099172219899</v>
      </c>
      <c r="I601" s="17">
        <v>0.31175932850309701</v>
      </c>
      <c r="J601" s="17">
        <v>0.31421194095167299</v>
      </c>
      <c r="K601" s="17">
        <v>0.36344414222309102</v>
      </c>
      <c r="L601" s="17">
        <v>0.42635302304588801</v>
      </c>
      <c r="M601" s="17"/>
      <c r="N601" s="17">
        <v>0.412387016261832</v>
      </c>
      <c r="O601" s="17">
        <v>0.36946982740395501</v>
      </c>
      <c r="P601" s="17">
        <v>0.32448159288738299</v>
      </c>
      <c r="Q601" s="17">
        <v>0.309887663756028</v>
      </c>
      <c r="R601" s="17"/>
      <c r="S601" s="17">
        <v>0.36771384780027799</v>
      </c>
      <c r="T601" s="17">
        <v>0.30401585278998</v>
      </c>
      <c r="U601" s="17">
        <v>0.35002499120594499</v>
      </c>
      <c r="V601" s="17">
        <v>0.48380293920739498</v>
      </c>
      <c r="W601" s="17">
        <v>0.45361161880494699</v>
      </c>
      <c r="X601" s="17">
        <v>0.339040431098935</v>
      </c>
      <c r="Y601" s="17">
        <v>0.388472510101046</v>
      </c>
      <c r="Z601" s="17">
        <v>0.41715296472292301</v>
      </c>
      <c r="AA601" s="17">
        <v>0.296749952323481</v>
      </c>
      <c r="AB601" s="17">
        <v>0.29578333101608001</v>
      </c>
      <c r="AC601" s="17">
        <v>0.41042319075113098</v>
      </c>
      <c r="AD601" s="17">
        <v>0.24895561878550601</v>
      </c>
      <c r="AE601" s="17"/>
      <c r="AF601" s="17">
        <v>0.31810182650275098</v>
      </c>
      <c r="AG601" s="17">
        <v>0.392723741795382</v>
      </c>
      <c r="AH601" s="17">
        <v>0.35823508157899397</v>
      </c>
      <c r="AI601" s="17"/>
      <c r="AJ601" s="17">
        <v>0.36624551582786502</v>
      </c>
      <c r="AK601" s="17">
        <v>0.32993331538103399</v>
      </c>
      <c r="AL601" s="17">
        <v>0.31929743522042398</v>
      </c>
      <c r="AM601" s="17">
        <v>0.35616556457686699</v>
      </c>
      <c r="AN601" s="17">
        <v>0.32661230647410899</v>
      </c>
      <c r="AO601" s="17"/>
      <c r="AP601" s="17">
        <v>0.39501285127500102</v>
      </c>
      <c r="AQ601" s="17">
        <v>0.36206022818625999</v>
      </c>
      <c r="AR601" s="17">
        <v>0.36461542593982998</v>
      </c>
    </row>
    <row r="602" spans="2:44" x14ac:dyDescent="0.5">
      <c r="B602" t="s">
        <v>301</v>
      </c>
      <c r="C602" s="17">
        <v>0.35034754558054099</v>
      </c>
      <c r="D602" s="17">
        <v>0.369096946450718</v>
      </c>
      <c r="E602" s="17">
        <v>0.33335655817048598</v>
      </c>
      <c r="F602" s="17"/>
      <c r="G602" s="17">
        <v>0.31094107963213202</v>
      </c>
      <c r="H602" s="17">
        <v>0.33552940787323299</v>
      </c>
      <c r="I602" s="17">
        <v>0.35116180913316503</v>
      </c>
      <c r="J602" s="17">
        <v>0.39327698284631701</v>
      </c>
      <c r="K602" s="17">
        <v>0.35104232616504899</v>
      </c>
      <c r="L602" s="17">
        <v>0.35424103331477302</v>
      </c>
      <c r="M602" s="17"/>
      <c r="N602" s="17">
        <v>0.39926403750579698</v>
      </c>
      <c r="O602" s="17">
        <v>0.33469312858817102</v>
      </c>
      <c r="P602" s="17">
        <v>0.354644739977581</v>
      </c>
      <c r="Q602" s="17">
        <v>0.30322177608220402</v>
      </c>
      <c r="R602" s="17"/>
      <c r="S602" s="17">
        <v>0.35088811187381302</v>
      </c>
      <c r="T602" s="17">
        <v>0.33627626843432601</v>
      </c>
      <c r="U602" s="17">
        <v>0.28587860582683999</v>
      </c>
      <c r="V602" s="17">
        <v>0.37365099035416199</v>
      </c>
      <c r="W602" s="17">
        <v>0.34446111201551399</v>
      </c>
      <c r="X602" s="17">
        <v>0.30510502716048998</v>
      </c>
      <c r="Y602" s="17">
        <v>0.28527019562841799</v>
      </c>
      <c r="Z602" s="17">
        <v>0.41167402896291999</v>
      </c>
      <c r="AA602" s="17">
        <v>0.35924838035613499</v>
      </c>
      <c r="AB602" s="17">
        <v>0.41766123959900198</v>
      </c>
      <c r="AC602" s="17">
        <v>0.33657520710301803</v>
      </c>
      <c r="AD602" s="17">
        <v>0.52829411667540005</v>
      </c>
      <c r="AE602" s="17"/>
      <c r="AF602" s="17">
        <v>0.32103135767554902</v>
      </c>
      <c r="AG602" s="17">
        <v>0.37661691200262498</v>
      </c>
      <c r="AH602" s="17">
        <v>0.41436928204266898</v>
      </c>
      <c r="AI602" s="17"/>
      <c r="AJ602" s="17">
        <v>0.35755955741898099</v>
      </c>
      <c r="AK602" s="17">
        <v>0.32819909253256102</v>
      </c>
      <c r="AL602" s="17">
        <v>0.31599778690441199</v>
      </c>
      <c r="AM602" s="17">
        <v>0.337640064864002</v>
      </c>
      <c r="AN602" s="17">
        <v>0.34175250712870098</v>
      </c>
      <c r="AO602" s="17"/>
      <c r="AP602" s="17">
        <v>0.31523625074211598</v>
      </c>
      <c r="AQ602" s="17">
        <v>0.36355255411096699</v>
      </c>
      <c r="AR602" s="17">
        <v>0.31628497121721999</v>
      </c>
    </row>
    <row r="603" spans="2:44" x14ac:dyDescent="0.5">
      <c r="B603" t="s">
        <v>302</v>
      </c>
      <c r="C603" s="17">
        <v>0.32662136314082102</v>
      </c>
      <c r="D603" s="17">
        <v>0.31749202171544799</v>
      </c>
      <c r="E603" s="17">
        <v>0.33297217406172902</v>
      </c>
      <c r="F603" s="17"/>
      <c r="G603" s="17">
        <v>0.28593298343513202</v>
      </c>
      <c r="H603" s="17">
        <v>0.34223598045265402</v>
      </c>
      <c r="I603" s="17">
        <v>0.36039289995215801</v>
      </c>
      <c r="J603" s="17">
        <v>0.27947215087758398</v>
      </c>
      <c r="K603" s="17">
        <v>0.275191247927208</v>
      </c>
      <c r="L603" s="17">
        <v>0.393149431450107</v>
      </c>
      <c r="M603" s="17"/>
      <c r="N603" s="17">
        <v>0.36136137060937001</v>
      </c>
      <c r="O603" s="17">
        <v>0.34654546476231501</v>
      </c>
      <c r="P603" s="17">
        <v>0.29318608228680798</v>
      </c>
      <c r="Q603" s="17">
        <v>0.29573066781207002</v>
      </c>
      <c r="R603" s="17"/>
      <c r="S603" s="17">
        <v>0.30759280069040501</v>
      </c>
      <c r="T603" s="17">
        <v>0.270309768536796</v>
      </c>
      <c r="U603" s="17">
        <v>0.36309683611055898</v>
      </c>
      <c r="V603" s="17">
        <v>0.33430461109466603</v>
      </c>
      <c r="W603" s="17">
        <v>0.38865049608025998</v>
      </c>
      <c r="X603" s="17">
        <v>0.27618910281137099</v>
      </c>
      <c r="Y603" s="17">
        <v>0.27199816360519002</v>
      </c>
      <c r="Z603" s="17">
        <v>0.46069409248104498</v>
      </c>
      <c r="AA603" s="17">
        <v>0.35718534204876701</v>
      </c>
      <c r="AB603" s="17">
        <v>0.28410557051313901</v>
      </c>
      <c r="AC603" s="17">
        <v>0.43467530491458001</v>
      </c>
      <c r="AD603" s="17">
        <v>0.34546289384421502</v>
      </c>
      <c r="AE603" s="17"/>
      <c r="AF603" s="17">
        <v>0.31984635159472302</v>
      </c>
      <c r="AG603" s="17">
        <v>0.34885518025266998</v>
      </c>
      <c r="AH603" s="17">
        <v>0.33537825875472599</v>
      </c>
      <c r="AI603" s="17"/>
      <c r="AJ603" s="17">
        <v>0.34245829999107802</v>
      </c>
      <c r="AK603" s="17">
        <v>0.31355962459810199</v>
      </c>
      <c r="AL603" s="17">
        <v>0.28517137063424502</v>
      </c>
      <c r="AM603" s="17">
        <v>0.49346946458290802</v>
      </c>
      <c r="AN603" s="17">
        <v>0.29502402019135499</v>
      </c>
      <c r="AO603" s="17"/>
      <c r="AP603" s="17">
        <v>0.33515082076839697</v>
      </c>
      <c r="AQ603" s="17">
        <v>0.33649978794176699</v>
      </c>
      <c r="AR603" s="17">
        <v>0.34176512847280499</v>
      </c>
    </row>
    <row r="604" spans="2:44" x14ac:dyDescent="0.5">
      <c r="B604" t="s">
        <v>303</v>
      </c>
      <c r="C604" s="17">
        <v>0.26564535610211898</v>
      </c>
      <c r="D604" s="17">
        <v>0.29299555275925898</v>
      </c>
      <c r="E604" s="17">
        <v>0.23801514265274101</v>
      </c>
      <c r="F604" s="17"/>
      <c r="G604" s="17">
        <v>0.26410001830504398</v>
      </c>
      <c r="H604" s="17">
        <v>0.26420767216660201</v>
      </c>
      <c r="I604" s="17">
        <v>0.29525960159513798</v>
      </c>
      <c r="J604" s="17">
        <v>0.29520044529777101</v>
      </c>
      <c r="K604" s="17">
        <v>0.23203804813259801</v>
      </c>
      <c r="L604" s="17">
        <v>0.243538005340486</v>
      </c>
      <c r="M604" s="17"/>
      <c r="N604" s="17">
        <v>0.314871088459592</v>
      </c>
      <c r="O604" s="17">
        <v>0.235293544713645</v>
      </c>
      <c r="P604" s="17">
        <v>0.27841370521676201</v>
      </c>
      <c r="Q604" s="17">
        <v>0.23013147552990801</v>
      </c>
      <c r="R604" s="17"/>
      <c r="S604" s="17">
        <v>0.27372461647959101</v>
      </c>
      <c r="T604" s="17">
        <v>0.195823626904087</v>
      </c>
      <c r="U604" s="17">
        <v>0.20019541431275201</v>
      </c>
      <c r="V604" s="17">
        <v>0.282376947611435</v>
      </c>
      <c r="W604" s="17">
        <v>0.23437613691290399</v>
      </c>
      <c r="X604" s="17">
        <v>0.28663356145900398</v>
      </c>
      <c r="Y604" s="17">
        <v>0.30200068573161798</v>
      </c>
      <c r="Z604" s="17">
        <v>0.220605626555855</v>
      </c>
      <c r="AA604" s="17">
        <v>0.34296332437606297</v>
      </c>
      <c r="AB604" s="17">
        <v>0.28619051970773202</v>
      </c>
      <c r="AC604" s="17">
        <v>0.29111758989035003</v>
      </c>
      <c r="AD604" s="17">
        <v>0.228670356152577</v>
      </c>
      <c r="AE604" s="17"/>
      <c r="AF604" s="17">
        <v>0.24095608196177701</v>
      </c>
      <c r="AG604" s="17">
        <v>0.29692110091255303</v>
      </c>
      <c r="AH604" s="17">
        <v>0.23276309670436299</v>
      </c>
      <c r="AI604" s="17"/>
      <c r="AJ604" s="17">
        <v>0.26480574270359802</v>
      </c>
      <c r="AK604" s="17">
        <v>0.26817262948166998</v>
      </c>
      <c r="AL604" s="17">
        <v>0.233475957353276</v>
      </c>
      <c r="AM604" s="17">
        <v>0.19152784086058</v>
      </c>
      <c r="AN604" s="17">
        <v>0.21486034753820801</v>
      </c>
      <c r="AO604" s="17"/>
      <c r="AP604" s="17">
        <v>0.25516775118329199</v>
      </c>
      <c r="AQ604" s="17">
        <v>0.29202171701526503</v>
      </c>
      <c r="AR604" s="17">
        <v>0.36606361415205202</v>
      </c>
    </row>
    <row r="605" spans="2:44" x14ac:dyDescent="0.5">
      <c r="B605" t="s">
        <v>304</v>
      </c>
      <c r="C605" s="17">
        <v>0.25023821495453502</v>
      </c>
      <c r="D605" s="17">
        <v>0.246197754329677</v>
      </c>
      <c r="E605" s="17">
        <v>0.25132180686588101</v>
      </c>
      <c r="F605" s="17"/>
      <c r="G605" s="17">
        <v>0.29485755228973998</v>
      </c>
      <c r="H605" s="17">
        <v>0.25654769351932399</v>
      </c>
      <c r="I605" s="17">
        <v>0.25743450370545901</v>
      </c>
      <c r="J605" s="17">
        <v>0.23807574251475599</v>
      </c>
      <c r="K605" s="17">
        <v>0.20486145386627799</v>
      </c>
      <c r="L605" s="17">
        <v>0.25178981762129199</v>
      </c>
      <c r="M605" s="17"/>
      <c r="N605" s="17">
        <v>0.24274640922462201</v>
      </c>
      <c r="O605" s="17">
        <v>0.24838156816430099</v>
      </c>
      <c r="P605" s="17">
        <v>0.264242146424705</v>
      </c>
      <c r="Q605" s="17">
        <v>0.24520214330166901</v>
      </c>
      <c r="R605" s="17"/>
      <c r="S605" s="17">
        <v>0.25744534155280302</v>
      </c>
      <c r="T605" s="17">
        <v>0.182592081726208</v>
      </c>
      <c r="U605" s="17">
        <v>0.25296620838112799</v>
      </c>
      <c r="V605" s="17">
        <v>0.26169798671299599</v>
      </c>
      <c r="W605" s="17">
        <v>0.28416862442087998</v>
      </c>
      <c r="X605" s="17">
        <v>0.26149757715213401</v>
      </c>
      <c r="Y605" s="17">
        <v>0.16455833781047899</v>
      </c>
      <c r="Z605" s="17">
        <v>0.25204733373216398</v>
      </c>
      <c r="AA605" s="17">
        <v>0.32534659949099098</v>
      </c>
      <c r="AB605" s="17">
        <v>0.19222546527673501</v>
      </c>
      <c r="AC605" s="17">
        <v>0.32645726819352999</v>
      </c>
      <c r="AD605" s="17">
        <v>0.35788681293111302</v>
      </c>
      <c r="AE605" s="17"/>
      <c r="AF605" s="17">
        <v>0.207265204775998</v>
      </c>
      <c r="AG605" s="17">
        <v>0.282996182454259</v>
      </c>
      <c r="AH605" s="17">
        <v>0.21779015455648801</v>
      </c>
      <c r="AI605" s="17"/>
      <c r="AJ605" s="17">
        <v>0.242950229816004</v>
      </c>
      <c r="AK605" s="17">
        <v>0.28577152522767302</v>
      </c>
      <c r="AL605" s="17">
        <v>0.20722667459000299</v>
      </c>
      <c r="AM605" s="17">
        <v>0.17662607455197399</v>
      </c>
      <c r="AN605" s="17">
        <v>0.19632045126105699</v>
      </c>
      <c r="AO605" s="17"/>
      <c r="AP605" s="17">
        <v>0.23986024791128799</v>
      </c>
      <c r="AQ605" s="17">
        <v>0.30251054768006203</v>
      </c>
      <c r="AR605" s="17">
        <v>0.30603315576006002</v>
      </c>
    </row>
    <row r="606" spans="2:44" x14ac:dyDescent="0.5">
      <c r="B606" t="s">
        <v>305</v>
      </c>
      <c r="C606" s="17">
        <v>0.24665862391121399</v>
      </c>
      <c r="D606" s="17">
        <v>0.24694854679057501</v>
      </c>
      <c r="E606" s="17">
        <v>0.24541148621068401</v>
      </c>
      <c r="F606" s="17"/>
      <c r="G606" s="17">
        <v>0.27927422016023101</v>
      </c>
      <c r="H606" s="17">
        <v>0.26687885011901902</v>
      </c>
      <c r="I606" s="17">
        <v>0.252005177340622</v>
      </c>
      <c r="J606" s="17">
        <v>0.24276519939698499</v>
      </c>
      <c r="K606" s="17">
        <v>0.21967265382520201</v>
      </c>
      <c r="L606" s="17">
        <v>0.224599560156654</v>
      </c>
      <c r="M606" s="17"/>
      <c r="N606" s="17">
        <v>0.30419713180260999</v>
      </c>
      <c r="O606" s="17">
        <v>0.243001832507827</v>
      </c>
      <c r="P606" s="17">
        <v>0.26381627266511998</v>
      </c>
      <c r="Q606" s="17">
        <v>0.16346241304040399</v>
      </c>
      <c r="R606" s="17"/>
      <c r="S606" s="17">
        <v>0.24470706041162599</v>
      </c>
      <c r="T606" s="17">
        <v>0.18109573663313999</v>
      </c>
      <c r="U606" s="17">
        <v>0.24790089729454201</v>
      </c>
      <c r="V606" s="17">
        <v>0.26857203899703902</v>
      </c>
      <c r="W606" s="17">
        <v>0.182720279547675</v>
      </c>
      <c r="X606" s="17">
        <v>0.26489862978345002</v>
      </c>
      <c r="Y606" s="17">
        <v>0.26455133600369102</v>
      </c>
      <c r="Z606" s="17">
        <v>0.23678371356210901</v>
      </c>
      <c r="AA606" s="17">
        <v>0.27080892391730099</v>
      </c>
      <c r="AB606" s="17">
        <v>0.22410235017614</v>
      </c>
      <c r="AC606" s="17">
        <v>0.28407025724525298</v>
      </c>
      <c r="AD606" s="17">
        <v>0.485423651426373</v>
      </c>
      <c r="AE606" s="17"/>
      <c r="AF606" s="17">
        <v>0.24692098400898099</v>
      </c>
      <c r="AG606" s="17">
        <v>0.27106545884574601</v>
      </c>
      <c r="AH606" s="17">
        <v>0.18922797707937999</v>
      </c>
      <c r="AI606" s="17"/>
      <c r="AJ606" s="17">
        <v>0.25854315493194102</v>
      </c>
      <c r="AK606" s="17">
        <v>0.26754532427550498</v>
      </c>
      <c r="AL606" s="17">
        <v>0.18095725540593499</v>
      </c>
      <c r="AM606" s="17">
        <v>0.114510786427028</v>
      </c>
      <c r="AN606" s="17">
        <v>0.207002945408996</v>
      </c>
      <c r="AO606" s="17"/>
      <c r="AP606" s="17">
        <v>0.217301366248497</v>
      </c>
      <c r="AQ606" s="17">
        <v>0.29380605082558298</v>
      </c>
      <c r="AR606" s="17">
        <v>0.218322381105958</v>
      </c>
    </row>
    <row r="607" spans="2:44" x14ac:dyDescent="0.5">
      <c r="B607" t="s">
        <v>306</v>
      </c>
      <c r="C607" s="17">
        <v>0.203910553440592</v>
      </c>
      <c r="D607" s="17">
        <v>0.19342986776266899</v>
      </c>
      <c r="E607" s="17">
        <v>0.214936689134684</v>
      </c>
      <c r="F607" s="17"/>
      <c r="G607" s="17">
        <v>0.19042095020761199</v>
      </c>
      <c r="H607" s="17">
        <v>0.23487658316725901</v>
      </c>
      <c r="I607" s="17">
        <v>0.20840447886720201</v>
      </c>
      <c r="J607" s="17">
        <v>0.156136744139768</v>
      </c>
      <c r="K607" s="17">
        <v>0.22755601060333899</v>
      </c>
      <c r="L607" s="17">
        <v>0.20434486945319899</v>
      </c>
      <c r="M607" s="17"/>
      <c r="N607" s="17">
        <v>0.229333458272204</v>
      </c>
      <c r="O607" s="17">
        <v>0.171685690928331</v>
      </c>
      <c r="P607" s="17">
        <v>0.203794807653573</v>
      </c>
      <c r="Q607" s="17">
        <v>0.210578435705917</v>
      </c>
      <c r="R607" s="17"/>
      <c r="S607" s="17">
        <v>0.21118492488341101</v>
      </c>
      <c r="T607" s="17">
        <v>0.146217678322871</v>
      </c>
      <c r="U607" s="17">
        <v>0.170274735851</v>
      </c>
      <c r="V607" s="17">
        <v>0.22337108729386601</v>
      </c>
      <c r="W607" s="17">
        <v>0.26306780737913599</v>
      </c>
      <c r="X607" s="17">
        <v>0.208428358358689</v>
      </c>
      <c r="Y607" s="17">
        <v>0.122763536286623</v>
      </c>
      <c r="Z607" s="17">
        <v>0.237273987068257</v>
      </c>
      <c r="AA607" s="17">
        <v>0.243976733323781</v>
      </c>
      <c r="AB607" s="17">
        <v>0.22206766818690701</v>
      </c>
      <c r="AC607" s="17">
        <v>0.25110568368770397</v>
      </c>
      <c r="AD607" s="17">
        <v>0.17657590966654699</v>
      </c>
      <c r="AE607" s="17"/>
      <c r="AF607" s="17">
        <v>0.19631337516397801</v>
      </c>
      <c r="AG607" s="17">
        <v>0.21095308483969999</v>
      </c>
      <c r="AH607" s="17">
        <v>0.22128103807485</v>
      </c>
      <c r="AI607" s="17"/>
      <c r="AJ607" s="17">
        <v>0.220223994632465</v>
      </c>
      <c r="AK607" s="17">
        <v>0.19726130512550499</v>
      </c>
      <c r="AL607" s="17">
        <v>0.112903089168771</v>
      </c>
      <c r="AM607" s="17">
        <v>0.11485964238543001</v>
      </c>
      <c r="AN607" s="17">
        <v>0.20073178590891499</v>
      </c>
      <c r="AO607" s="17"/>
      <c r="AP607" s="17">
        <v>0.208306276930183</v>
      </c>
      <c r="AQ607" s="17">
        <v>0.23450102324293701</v>
      </c>
      <c r="AR607" s="17">
        <v>0.23409282561927</v>
      </c>
    </row>
    <row r="608" spans="2:44" x14ac:dyDescent="0.5">
      <c r="B608" t="s">
        <v>87</v>
      </c>
      <c r="C608" s="17">
        <v>5.5685899266365198E-2</v>
      </c>
      <c r="D608" s="17">
        <v>3.45951355743324E-2</v>
      </c>
      <c r="E608" s="17">
        <v>7.6518339912716393E-2</v>
      </c>
      <c r="F608" s="17"/>
      <c r="G608" s="17">
        <v>4.5160243342912298E-2</v>
      </c>
      <c r="H608" s="17">
        <v>5.8200253923361998E-2</v>
      </c>
      <c r="I608" s="17">
        <v>6.1732335696038303E-2</v>
      </c>
      <c r="J608" s="17">
        <v>4.9470425594665302E-2</v>
      </c>
      <c r="K608" s="17">
        <v>5.4207813951792402E-2</v>
      </c>
      <c r="L608" s="17">
        <v>6.2290597671857101E-2</v>
      </c>
      <c r="M608" s="17"/>
      <c r="N608" s="17">
        <v>4.7773452233783702E-2</v>
      </c>
      <c r="O608" s="17">
        <v>4.2893373216880998E-2</v>
      </c>
      <c r="P608" s="17">
        <v>4.9670976821959902E-2</v>
      </c>
      <c r="Q608" s="17">
        <v>8.5202613984131995E-2</v>
      </c>
      <c r="R608" s="17"/>
      <c r="S608" s="17">
        <v>5.0038236457333997E-2</v>
      </c>
      <c r="T608" s="17">
        <v>5.3631673873483603E-2</v>
      </c>
      <c r="U608" s="17">
        <v>8.8063554326952106E-2</v>
      </c>
      <c r="V608" s="17">
        <v>3.3763174605800597E-2</v>
      </c>
      <c r="W608" s="17">
        <v>3.00657870486143E-2</v>
      </c>
      <c r="X608" s="17">
        <v>6.0386010505676602E-2</v>
      </c>
      <c r="Y608" s="17">
        <v>8.5792826328490404E-2</v>
      </c>
      <c r="Z608" s="17">
        <v>4.7043681248184199E-2</v>
      </c>
      <c r="AA608" s="17">
        <v>5.1503143336084897E-2</v>
      </c>
      <c r="AB608" s="17">
        <v>6.4167538400043203E-2</v>
      </c>
      <c r="AC608" s="17">
        <v>5.4811430037461098E-2</v>
      </c>
      <c r="AD608" s="17">
        <v>4.2497561396501002E-2</v>
      </c>
      <c r="AE608" s="17"/>
      <c r="AF608" s="17">
        <v>5.86904208882243E-2</v>
      </c>
      <c r="AG608" s="17">
        <v>3.3896537174157297E-2</v>
      </c>
      <c r="AH608" s="17">
        <v>9.0917063429891601E-2</v>
      </c>
      <c r="AI608" s="17"/>
      <c r="AJ608" s="17">
        <v>4.7313282728288497E-2</v>
      </c>
      <c r="AK608" s="17">
        <v>4.0743113540234702E-2</v>
      </c>
      <c r="AL608" s="17">
        <v>5.8958304627094199E-2</v>
      </c>
      <c r="AM608" s="17">
        <v>0.111107758663197</v>
      </c>
      <c r="AN608" s="17">
        <v>9.5080357054846701E-2</v>
      </c>
      <c r="AO608" s="17"/>
      <c r="AP608" s="17">
        <v>4.9461544643633601E-2</v>
      </c>
      <c r="AQ608" s="17">
        <v>3.2770278649160198E-2</v>
      </c>
      <c r="AR608" s="17">
        <v>4.5290054730253097E-2</v>
      </c>
    </row>
    <row r="609" spans="2:44" x14ac:dyDescent="0.5">
      <c r="B609" t="s">
        <v>307</v>
      </c>
      <c r="C609" s="17">
        <v>2.8021932868215201E-2</v>
      </c>
      <c r="D609" s="17">
        <v>3.0166812552156998E-2</v>
      </c>
      <c r="E609" s="17">
        <v>2.6032113376285901E-2</v>
      </c>
      <c r="F609" s="17"/>
      <c r="G609" s="17">
        <v>0</v>
      </c>
      <c r="H609" s="17">
        <v>1.06240647560054E-2</v>
      </c>
      <c r="I609" s="17">
        <v>2.5382199423258998E-2</v>
      </c>
      <c r="J609" s="17">
        <v>3.3231136057859302E-2</v>
      </c>
      <c r="K609" s="17">
        <v>5.3136141940145799E-2</v>
      </c>
      <c r="L609" s="17">
        <v>4.2235670017829803E-2</v>
      </c>
      <c r="M609" s="17"/>
      <c r="N609" s="17">
        <v>1.38224964814073E-2</v>
      </c>
      <c r="O609" s="17">
        <v>2.4440233992049101E-2</v>
      </c>
      <c r="P609" s="17">
        <v>4.4933047999479399E-2</v>
      </c>
      <c r="Q609" s="17">
        <v>3.3137998616978699E-2</v>
      </c>
      <c r="R609" s="17"/>
      <c r="S609" s="17">
        <v>3.4447807195356103E-2</v>
      </c>
      <c r="T609" s="17">
        <v>2.1037632190679601E-2</v>
      </c>
      <c r="U609" s="17">
        <v>5.1412596372128201E-2</v>
      </c>
      <c r="V609" s="17">
        <v>3.2560551554029198E-2</v>
      </c>
      <c r="W609" s="17">
        <v>1.36606988653392E-2</v>
      </c>
      <c r="X609" s="17">
        <v>2.10123652012001E-2</v>
      </c>
      <c r="Y609" s="17">
        <v>4.0229689036392902E-2</v>
      </c>
      <c r="Z609" s="17">
        <v>4.2684225945213802E-2</v>
      </c>
      <c r="AA609" s="17">
        <v>0</v>
      </c>
      <c r="AB609" s="17">
        <v>3.9158959490587397E-2</v>
      </c>
      <c r="AC609" s="17">
        <v>0</v>
      </c>
      <c r="AD609" s="17">
        <v>9.0941560186668602E-2</v>
      </c>
      <c r="AE609" s="17"/>
      <c r="AF609" s="17">
        <v>4.6700225913232501E-2</v>
      </c>
      <c r="AG609" s="17">
        <v>1.7527402966562099E-2</v>
      </c>
      <c r="AH609" s="17">
        <v>2.1893952046575699E-2</v>
      </c>
      <c r="AI609" s="17"/>
      <c r="AJ609" s="17">
        <v>3.8349464657550701E-2</v>
      </c>
      <c r="AK609" s="17">
        <v>1.8433961833846699E-2</v>
      </c>
      <c r="AL609" s="17">
        <v>2.73215423210382E-2</v>
      </c>
      <c r="AM609" s="17">
        <v>0</v>
      </c>
      <c r="AN609" s="17">
        <v>3.9328957627263302E-2</v>
      </c>
      <c r="AO609" s="17"/>
      <c r="AP609" s="17">
        <v>2.3838102796858301E-2</v>
      </c>
      <c r="AQ609" s="17">
        <v>1.7094213136594101E-2</v>
      </c>
      <c r="AR609" s="17">
        <v>4.5018244011695303E-2</v>
      </c>
    </row>
    <row r="610" spans="2:44" x14ac:dyDescent="0.5">
      <c r="B610" t="s">
        <v>149</v>
      </c>
      <c r="C610" s="17">
        <v>1.7757776381614799E-3</v>
      </c>
      <c r="D610" s="17">
        <v>1.7368321139350699E-3</v>
      </c>
      <c r="E610" s="17">
        <v>1.82064240486284E-3</v>
      </c>
      <c r="F610" s="17"/>
      <c r="G610" s="17">
        <v>0</v>
      </c>
      <c r="H610" s="17">
        <v>0</v>
      </c>
      <c r="I610" s="17">
        <v>0</v>
      </c>
      <c r="J610" s="17">
        <v>0</v>
      </c>
      <c r="K610" s="17">
        <v>5.6415851625289098E-3</v>
      </c>
      <c r="L610" s="17">
        <v>4.6934897124333097E-3</v>
      </c>
      <c r="M610" s="17"/>
      <c r="N610" s="17">
        <v>0</v>
      </c>
      <c r="O610" s="17">
        <v>6.7538161604886503E-3</v>
      </c>
      <c r="P610" s="17">
        <v>0</v>
      </c>
      <c r="Q610" s="17">
        <v>0</v>
      </c>
      <c r="R610" s="17"/>
      <c r="S610" s="17">
        <v>0</v>
      </c>
      <c r="T610" s="17">
        <v>1.28794112713551E-2</v>
      </c>
      <c r="U610" s="17">
        <v>0</v>
      </c>
      <c r="V610" s="17">
        <v>0</v>
      </c>
      <c r="W610" s="17">
        <v>0</v>
      </c>
      <c r="X610" s="17">
        <v>0</v>
      </c>
      <c r="Y610" s="17">
        <v>0</v>
      </c>
      <c r="Z610" s="17">
        <v>0</v>
      </c>
      <c r="AA610" s="17">
        <v>0</v>
      </c>
      <c r="AB610" s="17">
        <v>0</v>
      </c>
      <c r="AC610" s="17">
        <v>0</v>
      </c>
      <c r="AD610" s="17">
        <v>0</v>
      </c>
      <c r="AE610" s="17"/>
      <c r="AF610" s="17">
        <v>5.0130135350635501E-3</v>
      </c>
      <c r="AG610" s="17">
        <v>0</v>
      </c>
      <c r="AH610" s="17">
        <v>0</v>
      </c>
      <c r="AI610" s="17"/>
      <c r="AJ610" s="17">
        <v>0</v>
      </c>
      <c r="AK610" s="17">
        <v>0</v>
      </c>
      <c r="AL610" s="17">
        <v>2.59352203985274E-2</v>
      </c>
      <c r="AM610" s="17">
        <v>0</v>
      </c>
      <c r="AN610" s="17">
        <v>0</v>
      </c>
      <c r="AO610" s="17"/>
      <c r="AP610" s="17">
        <v>0</v>
      </c>
      <c r="AQ610" s="17">
        <v>0</v>
      </c>
      <c r="AR610" s="17">
        <v>1.26804074254851E-2</v>
      </c>
    </row>
    <row r="611" spans="2:44" x14ac:dyDescent="0.5">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17"/>
      <c r="AK611" s="17"/>
      <c r="AL611" s="17"/>
      <c r="AM611" s="17"/>
      <c r="AN611" s="17"/>
      <c r="AO611" s="17"/>
      <c r="AP611" s="17"/>
      <c r="AQ611" s="17"/>
      <c r="AR611" s="17"/>
    </row>
    <row r="612" spans="2:44" x14ac:dyDescent="0.5">
      <c r="B612" s="6" t="s">
        <v>310</v>
      </c>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7"/>
      <c r="AL612" s="17"/>
      <c r="AM612" s="17"/>
      <c r="AN612" s="17"/>
      <c r="AO612" s="17"/>
      <c r="AP612" s="17"/>
      <c r="AQ612" s="17"/>
      <c r="AR612" s="17"/>
    </row>
    <row r="613" spans="2:44" x14ac:dyDescent="0.5">
      <c r="B613" s="24" t="s">
        <v>194</v>
      </c>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7"/>
      <c r="AL613" s="17"/>
      <c r="AM613" s="17"/>
      <c r="AN613" s="17"/>
      <c r="AO613" s="17"/>
      <c r="AP613" s="17"/>
      <c r="AQ613" s="17"/>
      <c r="AR613" s="17"/>
    </row>
    <row r="614" spans="2:44" x14ac:dyDescent="0.5">
      <c r="B614" t="s">
        <v>295</v>
      </c>
      <c r="C614" s="17">
        <v>0.48229763916844198</v>
      </c>
      <c r="D614" s="17">
        <v>0.51845768416298199</v>
      </c>
      <c r="E614" s="17">
        <v>0.44832229794482198</v>
      </c>
      <c r="F614" s="17"/>
      <c r="G614" s="17">
        <v>0.39916579494260102</v>
      </c>
      <c r="H614" s="17">
        <v>0.45777100128222598</v>
      </c>
      <c r="I614" s="17">
        <v>0.47704432267788099</v>
      </c>
      <c r="J614" s="17">
        <v>0.450197611926413</v>
      </c>
      <c r="K614" s="17">
        <v>0.52250511262039701</v>
      </c>
      <c r="L614" s="17">
        <v>0.55621078093240395</v>
      </c>
      <c r="M614" s="17"/>
      <c r="N614" s="17">
        <v>0.49759585284767199</v>
      </c>
      <c r="O614" s="17">
        <v>0.55250516382845005</v>
      </c>
      <c r="P614" s="17">
        <v>0.52865135705655297</v>
      </c>
      <c r="Q614" s="17">
        <v>0.349013616659684</v>
      </c>
      <c r="R614" s="17"/>
      <c r="S614" s="17">
        <v>0.51003429693647395</v>
      </c>
      <c r="T614" s="17">
        <v>0.41732899571388399</v>
      </c>
      <c r="U614" s="17">
        <v>0.515867070223747</v>
      </c>
      <c r="V614" s="17">
        <v>0.46125425694827499</v>
      </c>
      <c r="W614" s="17">
        <v>0.49474639638430801</v>
      </c>
      <c r="X614" s="17">
        <v>0.54058190420689101</v>
      </c>
      <c r="Y614" s="17">
        <v>0.397210050807769</v>
      </c>
      <c r="Z614" s="17">
        <v>0.50298959041479097</v>
      </c>
      <c r="AA614" s="17">
        <v>0.43723343069179899</v>
      </c>
      <c r="AB614" s="17">
        <v>0.45144641753118597</v>
      </c>
      <c r="AC614" s="17">
        <v>0.61825658220472901</v>
      </c>
      <c r="AD614" s="17">
        <v>0.59705410883431698</v>
      </c>
      <c r="AE614" s="17"/>
      <c r="AF614" s="17">
        <v>0.445059153668805</v>
      </c>
      <c r="AG614" s="17">
        <v>0.52870042366343895</v>
      </c>
      <c r="AH614" s="17">
        <v>0.46586024181318902</v>
      </c>
      <c r="AI614" s="17"/>
      <c r="AJ614" s="17">
        <v>0.52165738839085996</v>
      </c>
      <c r="AK614" s="17">
        <v>0.466376345209639</v>
      </c>
      <c r="AL614" s="17">
        <v>0.57203118229626704</v>
      </c>
      <c r="AM614" s="17">
        <v>0.28991810168495102</v>
      </c>
      <c r="AN614" s="17">
        <v>0.42291066986632703</v>
      </c>
      <c r="AO614" s="17"/>
      <c r="AP614" s="17">
        <v>0.51629912829338598</v>
      </c>
      <c r="AQ614" s="17">
        <v>0.50587452655451404</v>
      </c>
      <c r="AR614" s="17">
        <v>0.526130563763056</v>
      </c>
    </row>
    <row r="615" spans="2:44" x14ac:dyDescent="0.5">
      <c r="B615" t="s">
        <v>296</v>
      </c>
      <c r="C615" s="17">
        <v>0.46506862767811002</v>
      </c>
      <c r="D615" s="17">
        <v>0.44036385419435198</v>
      </c>
      <c r="E615" s="17">
        <v>0.487809746825353</v>
      </c>
      <c r="F615" s="17"/>
      <c r="G615" s="17">
        <v>0.32903422348774303</v>
      </c>
      <c r="H615" s="17">
        <v>0.491822144370755</v>
      </c>
      <c r="I615" s="17">
        <v>0.43721514660488497</v>
      </c>
      <c r="J615" s="17">
        <v>0.45522356555610799</v>
      </c>
      <c r="K615" s="17">
        <v>0.54198856634196302</v>
      </c>
      <c r="L615" s="17">
        <v>0.50638503192579598</v>
      </c>
      <c r="M615" s="17"/>
      <c r="N615" s="17">
        <v>0.51106816932114196</v>
      </c>
      <c r="O615" s="17">
        <v>0.44013686517230799</v>
      </c>
      <c r="P615" s="17">
        <v>0.49007148361640102</v>
      </c>
      <c r="Q615" s="17">
        <v>0.40966604959604003</v>
      </c>
      <c r="R615" s="17"/>
      <c r="S615" s="17">
        <v>0.44124161054543398</v>
      </c>
      <c r="T615" s="17">
        <v>0.44265195336982499</v>
      </c>
      <c r="U615" s="17">
        <v>0.47427497788899298</v>
      </c>
      <c r="V615" s="17">
        <v>0.56535741021296904</v>
      </c>
      <c r="W615" s="17">
        <v>0.51518141557793196</v>
      </c>
      <c r="X615" s="17">
        <v>0.47543441697779698</v>
      </c>
      <c r="Y615" s="17">
        <v>0.43324555557432098</v>
      </c>
      <c r="Z615" s="17">
        <v>0.44199542794094998</v>
      </c>
      <c r="AA615" s="17">
        <v>0.41021840900699802</v>
      </c>
      <c r="AB615" s="17">
        <v>0.386330926968113</v>
      </c>
      <c r="AC615" s="17">
        <v>0.60930545784892198</v>
      </c>
      <c r="AD615" s="17">
        <v>0.52101207039224495</v>
      </c>
      <c r="AE615" s="17"/>
      <c r="AF615" s="17">
        <v>0.46520280298314798</v>
      </c>
      <c r="AG615" s="17">
        <v>0.50300945754683402</v>
      </c>
      <c r="AH615" s="17">
        <v>0.42712863543958002</v>
      </c>
      <c r="AI615" s="17"/>
      <c r="AJ615" s="17">
        <v>0.51735073931184505</v>
      </c>
      <c r="AK615" s="17">
        <v>0.42477898556105298</v>
      </c>
      <c r="AL615" s="17">
        <v>0.53699484192029401</v>
      </c>
      <c r="AM615" s="17">
        <v>0.29965713929471599</v>
      </c>
      <c r="AN615" s="17">
        <v>0.451110525002686</v>
      </c>
      <c r="AO615" s="17"/>
      <c r="AP615" s="17">
        <v>0.48890318272438299</v>
      </c>
      <c r="AQ615" s="17">
        <v>0.47033532047878102</v>
      </c>
      <c r="AR615" s="17">
        <v>0.54863359869724204</v>
      </c>
    </row>
    <row r="616" spans="2:44" x14ac:dyDescent="0.5">
      <c r="B616" t="s">
        <v>300</v>
      </c>
      <c r="C616" s="17">
        <v>0.40764395676821003</v>
      </c>
      <c r="D616" s="17">
        <v>0.39610059395581798</v>
      </c>
      <c r="E616" s="17">
        <v>0.417859197666127</v>
      </c>
      <c r="F616" s="17"/>
      <c r="G616" s="17">
        <v>0.41892966059335901</v>
      </c>
      <c r="H616" s="17">
        <v>0.37719846381447097</v>
      </c>
      <c r="I616" s="17">
        <v>0.39973782905635402</v>
      </c>
      <c r="J616" s="17">
        <v>0.373262377982162</v>
      </c>
      <c r="K616" s="17">
        <v>0.45345457605290002</v>
      </c>
      <c r="L616" s="17">
        <v>0.432199981907958</v>
      </c>
      <c r="M616" s="17"/>
      <c r="N616" s="17">
        <v>0.46229653376992502</v>
      </c>
      <c r="O616" s="17">
        <v>0.46354763546951999</v>
      </c>
      <c r="P616" s="17">
        <v>0.33455355214078297</v>
      </c>
      <c r="Q616" s="17">
        <v>0.34679720515936302</v>
      </c>
      <c r="R616" s="17"/>
      <c r="S616" s="17">
        <v>0.42170717194712598</v>
      </c>
      <c r="T616" s="17">
        <v>0.33089740137958601</v>
      </c>
      <c r="U616" s="17">
        <v>0.49693167086129902</v>
      </c>
      <c r="V616" s="17">
        <v>0.47852020886692997</v>
      </c>
      <c r="W616" s="17">
        <v>0.33860280480217197</v>
      </c>
      <c r="X616" s="17">
        <v>0.41719291206325798</v>
      </c>
      <c r="Y616" s="17">
        <v>0.336650256229241</v>
      </c>
      <c r="Z616" s="17">
        <v>0.31134948744929303</v>
      </c>
      <c r="AA616" s="17">
        <v>0.44763660268664901</v>
      </c>
      <c r="AB616" s="17">
        <v>0.37650650277877001</v>
      </c>
      <c r="AC616" s="17">
        <v>0.46370972725607201</v>
      </c>
      <c r="AD616" s="17">
        <v>0.53820675257852502</v>
      </c>
      <c r="AE616" s="17"/>
      <c r="AF616" s="17">
        <v>0.35817861524755601</v>
      </c>
      <c r="AG616" s="17">
        <v>0.43169926348245002</v>
      </c>
      <c r="AH616" s="17">
        <v>0.45871183156669298</v>
      </c>
      <c r="AI616" s="17"/>
      <c r="AJ616" s="17">
        <v>0.40102344640995402</v>
      </c>
      <c r="AK616" s="17">
        <v>0.35775357561829702</v>
      </c>
      <c r="AL616" s="17">
        <v>0.417428470688812</v>
      </c>
      <c r="AM616" s="17">
        <v>0.221483715930611</v>
      </c>
      <c r="AN616" s="17">
        <v>0.448201110369228</v>
      </c>
      <c r="AO616" s="17"/>
      <c r="AP616" s="17">
        <v>0.39575667364112599</v>
      </c>
      <c r="AQ616" s="17">
        <v>0.408710070595101</v>
      </c>
      <c r="AR616" s="17">
        <v>0.43926599076219403</v>
      </c>
    </row>
    <row r="617" spans="2:44" x14ac:dyDescent="0.5">
      <c r="B617" t="s">
        <v>297</v>
      </c>
      <c r="C617" s="17">
        <v>0.388415485025212</v>
      </c>
      <c r="D617" s="17">
        <v>0.37504427276595698</v>
      </c>
      <c r="E617" s="17">
        <v>0.40255259919464598</v>
      </c>
      <c r="F617" s="17"/>
      <c r="G617" s="17">
        <v>0.28741938870020001</v>
      </c>
      <c r="H617" s="17">
        <v>0.39787823050055099</v>
      </c>
      <c r="I617" s="17">
        <v>0.35803722111022002</v>
      </c>
      <c r="J617" s="17">
        <v>0.36058138633398701</v>
      </c>
      <c r="K617" s="17">
        <v>0.440241671724733</v>
      </c>
      <c r="L617" s="17">
        <v>0.45744861238881401</v>
      </c>
      <c r="M617" s="17"/>
      <c r="N617" s="17">
        <v>0.43520724665417199</v>
      </c>
      <c r="O617" s="17">
        <v>0.387079850884049</v>
      </c>
      <c r="P617" s="17">
        <v>0.37925815647498801</v>
      </c>
      <c r="Q617" s="17">
        <v>0.33366313408138998</v>
      </c>
      <c r="R617" s="17"/>
      <c r="S617" s="17">
        <v>0.33947131717186602</v>
      </c>
      <c r="T617" s="17">
        <v>0.344943031025987</v>
      </c>
      <c r="U617" s="17">
        <v>0.365784483791882</v>
      </c>
      <c r="V617" s="17">
        <v>0.46168635596733099</v>
      </c>
      <c r="W617" s="17">
        <v>0.42399491718794502</v>
      </c>
      <c r="X617" s="17">
        <v>0.35586577221132298</v>
      </c>
      <c r="Y617" s="17">
        <v>0.384131535923041</v>
      </c>
      <c r="Z617" s="17">
        <v>0.46404931939365901</v>
      </c>
      <c r="AA617" s="17">
        <v>0.37669762000489798</v>
      </c>
      <c r="AB617" s="17">
        <v>0.38450835389418098</v>
      </c>
      <c r="AC617" s="17">
        <v>0.45955176344354498</v>
      </c>
      <c r="AD617" s="17">
        <v>0.51639633648628103</v>
      </c>
      <c r="AE617" s="17"/>
      <c r="AF617" s="17">
        <v>0.36157721927359399</v>
      </c>
      <c r="AG617" s="17">
        <v>0.42730507989058197</v>
      </c>
      <c r="AH617" s="17">
        <v>0.36417673585363503</v>
      </c>
      <c r="AI617" s="17"/>
      <c r="AJ617" s="17">
        <v>0.41812258696751298</v>
      </c>
      <c r="AK617" s="17">
        <v>0.324303253289909</v>
      </c>
      <c r="AL617" s="17">
        <v>0.39399788371490302</v>
      </c>
      <c r="AM617" s="17">
        <v>0.29372973766332999</v>
      </c>
      <c r="AN617" s="17">
        <v>0.4009526222575</v>
      </c>
      <c r="AO617" s="17"/>
      <c r="AP617" s="17">
        <v>0.43213099066826099</v>
      </c>
      <c r="AQ617" s="17">
        <v>0.372977282144967</v>
      </c>
      <c r="AR617" s="17">
        <v>0.48116208592113502</v>
      </c>
    </row>
    <row r="618" spans="2:44" x14ac:dyDescent="0.5">
      <c r="B618" t="s">
        <v>298</v>
      </c>
      <c r="C618" s="17">
        <v>0.36381857075815999</v>
      </c>
      <c r="D618" s="17">
        <v>0.37480521226753299</v>
      </c>
      <c r="E618" s="17">
        <v>0.355123312409869</v>
      </c>
      <c r="F618" s="17"/>
      <c r="G618" s="17">
        <v>0.323422557392612</v>
      </c>
      <c r="H618" s="17">
        <v>0.30602615233029901</v>
      </c>
      <c r="I618" s="17">
        <v>0.36904379477740601</v>
      </c>
      <c r="J618" s="17">
        <v>0.31484356525167101</v>
      </c>
      <c r="K618" s="17">
        <v>0.43731417793942001</v>
      </c>
      <c r="L618" s="17">
        <v>0.42254734388992699</v>
      </c>
      <c r="M618" s="17"/>
      <c r="N618" s="17">
        <v>0.39444128379819898</v>
      </c>
      <c r="O618" s="17">
        <v>0.38996822480342402</v>
      </c>
      <c r="P618" s="17">
        <v>0.32498409439473103</v>
      </c>
      <c r="Q618" s="17">
        <v>0.32781145377641102</v>
      </c>
      <c r="R618" s="17"/>
      <c r="S618" s="17">
        <v>0.30856689792974801</v>
      </c>
      <c r="T618" s="17">
        <v>0.287632420644581</v>
      </c>
      <c r="U618" s="17">
        <v>0.36884093767891701</v>
      </c>
      <c r="V618" s="17">
        <v>0.34906289874207702</v>
      </c>
      <c r="W618" s="17">
        <v>0.42804262262743997</v>
      </c>
      <c r="X618" s="17">
        <v>0.372943339580592</v>
      </c>
      <c r="Y618" s="17">
        <v>0.39691512166481102</v>
      </c>
      <c r="Z618" s="17">
        <v>0.43670266435489102</v>
      </c>
      <c r="AA618" s="17">
        <v>0.36088503658187698</v>
      </c>
      <c r="AB618" s="17">
        <v>0.33560160645390802</v>
      </c>
      <c r="AC618" s="17">
        <v>0.44614762950871201</v>
      </c>
      <c r="AD618" s="17">
        <v>0.58165126074199203</v>
      </c>
      <c r="AE618" s="17"/>
      <c r="AF618" s="17">
        <v>0.37582816772631</v>
      </c>
      <c r="AG618" s="17">
        <v>0.36812053221852598</v>
      </c>
      <c r="AH618" s="17">
        <v>0.35412966975517102</v>
      </c>
      <c r="AI618" s="17"/>
      <c r="AJ618" s="17">
        <v>0.38380756673901001</v>
      </c>
      <c r="AK618" s="17">
        <v>0.30895663278141799</v>
      </c>
      <c r="AL618" s="17">
        <v>0.33996234887953303</v>
      </c>
      <c r="AM618" s="17">
        <v>0.35239360513012402</v>
      </c>
      <c r="AN618" s="17">
        <v>0.33665041727429501</v>
      </c>
      <c r="AO618" s="17"/>
      <c r="AP618" s="17">
        <v>0.33252679195950802</v>
      </c>
      <c r="AQ618" s="17">
        <v>0.37630284206041498</v>
      </c>
      <c r="AR618" s="17">
        <v>0.41267304972916002</v>
      </c>
    </row>
    <row r="619" spans="2:44" x14ac:dyDescent="0.5">
      <c r="B619" t="s">
        <v>301</v>
      </c>
      <c r="C619" s="17">
        <v>0.34053523519166201</v>
      </c>
      <c r="D619" s="17">
        <v>0.33552453575157798</v>
      </c>
      <c r="E619" s="17">
        <v>0.34436816083017902</v>
      </c>
      <c r="F619" s="17"/>
      <c r="G619" s="17">
        <v>0.32838849387344299</v>
      </c>
      <c r="H619" s="17">
        <v>0.245154723339439</v>
      </c>
      <c r="I619" s="17">
        <v>0.34553709532374599</v>
      </c>
      <c r="J619" s="17">
        <v>0.34187081536196501</v>
      </c>
      <c r="K619" s="17">
        <v>0.40607180502984502</v>
      </c>
      <c r="L619" s="17">
        <v>0.37040760443506998</v>
      </c>
      <c r="M619" s="17"/>
      <c r="N619" s="17">
        <v>0.37744648258716001</v>
      </c>
      <c r="O619" s="17">
        <v>0.37503546096273999</v>
      </c>
      <c r="P619" s="17">
        <v>0.29502648149188399</v>
      </c>
      <c r="Q619" s="17">
        <v>0.29828081073484403</v>
      </c>
      <c r="R619" s="17"/>
      <c r="S619" s="17">
        <v>0.31853494234401403</v>
      </c>
      <c r="T619" s="17">
        <v>0.28903052513403599</v>
      </c>
      <c r="U619" s="17">
        <v>0.295373110635342</v>
      </c>
      <c r="V619" s="17">
        <v>0.29850616403244801</v>
      </c>
      <c r="W619" s="17">
        <v>0.29658533734964698</v>
      </c>
      <c r="X619" s="17">
        <v>0.40464944792435897</v>
      </c>
      <c r="Y619" s="17">
        <v>0.35859881084994599</v>
      </c>
      <c r="Z619" s="17">
        <v>0.39922223397529999</v>
      </c>
      <c r="AA619" s="17">
        <v>0.30891620791666502</v>
      </c>
      <c r="AB619" s="17">
        <v>0.402066244662585</v>
      </c>
      <c r="AC619" s="17">
        <v>0.47133030549796801</v>
      </c>
      <c r="AD619" s="17">
        <v>0.36610432449946201</v>
      </c>
      <c r="AE619" s="17"/>
      <c r="AF619" s="17">
        <v>0.30918842133211299</v>
      </c>
      <c r="AG619" s="17">
        <v>0.401116149516487</v>
      </c>
      <c r="AH619" s="17">
        <v>0.27668954344082303</v>
      </c>
      <c r="AI619" s="17"/>
      <c r="AJ619" s="17">
        <v>0.33043031748739998</v>
      </c>
      <c r="AK619" s="17">
        <v>0.32085557636711198</v>
      </c>
      <c r="AL619" s="17">
        <v>0.43977494442595999</v>
      </c>
      <c r="AM619" s="17">
        <v>0.20257379097430001</v>
      </c>
      <c r="AN619" s="17">
        <v>0.28910974898922898</v>
      </c>
      <c r="AO619" s="17"/>
      <c r="AP619" s="17">
        <v>0.31672115365884401</v>
      </c>
      <c r="AQ619" s="17">
        <v>0.377656036402582</v>
      </c>
      <c r="AR619" s="17">
        <v>0.33380128006133097</v>
      </c>
    </row>
    <row r="620" spans="2:44" x14ac:dyDescent="0.5">
      <c r="B620" t="s">
        <v>299</v>
      </c>
      <c r="C620" s="17">
        <v>0.29938621799662402</v>
      </c>
      <c r="D620" s="17">
        <v>0.29429739912084402</v>
      </c>
      <c r="E620" s="17">
        <v>0.30541468190818699</v>
      </c>
      <c r="F620" s="17"/>
      <c r="G620" s="17">
        <v>0.23548219450124599</v>
      </c>
      <c r="H620" s="17">
        <v>0.25920602862801101</v>
      </c>
      <c r="I620" s="17">
        <v>0.265059648121244</v>
      </c>
      <c r="J620" s="17">
        <v>0.31664598357770501</v>
      </c>
      <c r="K620" s="17">
        <v>0.36947744311723202</v>
      </c>
      <c r="L620" s="17">
        <v>0.33431204726248198</v>
      </c>
      <c r="M620" s="17"/>
      <c r="N620" s="17">
        <v>0.33393305238749998</v>
      </c>
      <c r="O620" s="17">
        <v>0.29516121638437698</v>
      </c>
      <c r="P620" s="17">
        <v>0.27636734616075898</v>
      </c>
      <c r="Q620" s="17">
        <v>0.27899135157101101</v>
      </c>
      <c r="R620" s="17"/>
      <c r="S620" s="17">
        <v>0.30303034156019798</v>
      </c>
      <c r="T620" s="17">
        <v>0.247266706918882</v>
      </c>
      <c r="U620" s="17">
        <v>0.330863164465308</v>
      </c>
      <c r="V620" s="17">
        <v>0.32390464891774101</v>
      </c>
      <c r="W620" s="17">
        <v>0.268465702555098</v>
      </c>
      <c r="X620" s="17">
        <v>0.31939547439238503</v>
      </c>
      <c r="Y620" s="17">
        <v>0.328039651922648</v>
      </c>
      <c r="Z620" s="17">
        <v>0.28825496901763697</v>
      </c>
      <c r="AA620" s="17">
        <v>0.28403863440800697</v>
      </c>
      <c r="AB620" s="17">
        <v>0.257360322581769</v>
      </c>
      <c r="AC620" s="17">
        <v>0.37503765264906402</v>
      </c>
      <c r="AD620" s="17">
        <v>0.332837104649777</v>
      </c>
      <c r="AE620" s="17"/>
      <c r="AF620" s="17">
        <v>0.29275581361243602</v>
      </c>
      <c r="AG620" s="17">
        <v>0.33267304725047497</v>
      </c>
      <c r="AH620" s="17">
        <v>0.27156337701331801</v>
      </c>
      <c r="AI620" s="17"/>
      <c r="AJ620" s="17">
        <v>0.37023431116287903</v>
      </c>
      <c r="AK620" s="17">
        <v>0.26956773563102998</v>
      </c>
      <c r="AL620" s="17">
        <v>0.31092575049337601</v>
      </c>
      <c r="AM620" s="17">
        <v>0.169711486371349</v>
      </c>
      <c r="AN620" s="17">
        <v>0.24387702487280699</v>
      </c>
      <c r="AO620" s="17"/>
      <c r="AP620" s="17">
        <v>0.32087804307717899</v>
      </c>
      <c r="AQ620" s="17">
        <v>0.30363094295284498</v>
      </c>
      <c r="AR620" s="17">
        <v>0.31459375013863999</v>
      </c>
    </row>
    <row r="621" spans="2:44" x14ac:dyDescent="0.5">
      <c r="B621" t="s">
        <v>302</v>
      </c>
      <c r="C621" s="17">
        <v>0.290158244629033</v>
      </c>
      <c r="D621" s="17">
        <v>0.27527052694362097</v>
      </c>
      <c r="E621" s="17">
        <v>0.30299152121203599</v>
      </c>
      <c r="F621" s="17"/>
      <c r="G621" s="17">
        <v>0.281750832627779</v>
      </c>
      <c r="H621" s="17">
        <v>0.35055247054118399</v>
      </c>
      <c r="I621" s="17">
        <v>0.25942272337302302</v>
      </c>
      <c r="J621" s="17">
        <v>0.23515255398448101</v>
      </c>
      <c r="K621" s="17">
        <v>0.34465810782017497</v>
      </c>
      <c r="L621" s="17">
        <v>0.29113618899271598</v>
      </c>
      <c r="M621" s="17"/>
      <c r="N621" s="17">
        <v>0.334964420402796</v>
      </c>
      <c r="O621" s="17">
        <v>0.34522661393531701</v>
      </c>
      <c r="P621" s="17">
        <v>0.244536297924136</v>
      </c>
      <c r="Q621" s="17">
        <v>0.21660964345484501</v>
      </c>
      <c r="R621" s="17"/>
      <c r="S621" s="17">
        <v>0.30198941702712101</v>
      </c>
      <c r="T621" s="17">
        <v>0.19238804394175599</v>
      </c>
      <c r="U621" s="17">
        <v>0.30968359826508102</v>
      </c>
      <c r="V621" s="17">
        <v>0.29934128867329601</v>
      </c>
      <c r="W621" s="17">
        <v>0.29918824415998102</v>
      </c>
      <c r="X621" s="17">
        <v>0.309442236565103</v>
      </c>
      <c r="Y621" s="17">
        <v>0.31047954035099601</v>
      </c>
      <c r="Z621" s="17">
        <v>0.36181427034982799</v>
      </c>
      <c r="AA621" s="17">
        <v>0.25265327184428499</v>
      </c>
      <c r="AB621" s="17">
        <v>0.24386196456253001</v>
      </c>
      <c r="AC621" s="17">
        <v>0.37648199652721798</v>
      </c>
      <c r="AD621" s="17">
        <v>0.44260497342848298</v>
      </c>
      <c r="AE621" s="17"/>
      <c r="AF621" s="17">
        <v>0.28537281113261298</v>
      </c>
      <c r="AG621" s="17">
        <v>0.30201031000925799</v>
      </c>
      <c r="AH621" s="17">
        <v>0.284078191378553</v>
      </c>
      <c r="AI621" s="17"/>
      <c r="AJ621" s="17">
        <v>0.303228578674761</v>
      </c>
      <c r="AK621" s="17">
        <v>0.25506759276132701</v>
      </c>
      <c r="AL621" s="17">
        <v>0.24302579046693401</v>
      </c>
      <c r="AM621" s="17">
        <v>0.30969267543606999</v>
      </c>
      <c r="AN621" s="17">
        <v>0.30408963416769902</v>
      </c>
      <c r="AO621" s="17"/>
      <c r="AP621" s="17">
        <v>0.30203886023027499</v>
      </c>
      <c r="AQ621" s="17">
        <v>0.288471133304461</v>
      </c>
      <c r="AR621" s="17">
        <v>0.29687641829044498</v>
      </c>
    </row>
    <row r="622" spans="2:44" x14ac:dyDescent="0.5">
      <c r="B622" t="s">
        <v>304</v>
      </c>
      <c r="C622" s="17">
        <v>0.24975710877763499</v>
      </c>
      <c r="D622" s="17">
        <v>0.251899084831815</v>
      </c>
      <c r="E622" s="17">
        <v>0.248826614676255</v>
      </c>
      <c r="F622" s="17"/>
      <c r="G622" s="17">
        <v>0.31484844875842899</v>
      </c>
      <c r="H622" s="17">
        <v>0.36480311498409601</v>
      </c>
      <c r="I622" s="17">
        <v>0.22868747249993299</v>
      </c>
      <c r="J622" s="17">
        <v>0.218434019201624</v>
      </c>
      <c r="K622" s="17">
        <v>0.227399282321743</v>
      </c>
      <c r="L622" s="17">
        <v>0.18772417140740699</v>
      </c>
      <c r="M622" s="17"/>
      <c r="N622" s="17">
        <v>0.240722779231168</v>
      </c>
      <c r="O622" s="17">
        <v>0.24528322109755399</v>
      </c>
      <c r="P622" s="17">
        <v>0.27870620308781002</v>
      </c>
      <c r="Q622" s="17">
        <v>0.23687139245467001</v>
      </c>
      <c r="R622" s="17"/>
      <c r="S622" s="17">
        <v>0.28633563209980101</v>
      </c>
      <c r="T622" s="17">
        <v>0.19889467218176701</v>
      </c>
      <c r="U622" s="17">
        <v>0.27451457828741799</v>
      </c>
      <c r="V622" s="17">
        <v>0.18693425738490199</v>
      </c>
      <c r="W622" s="17">
        <v>0.27367799577218499</v>
      </c>
      <c r="X622" s="17">
        <v>0.266219823417366</v>
      </c>
      <c r="Y622" s="17">
        <v>0.239262610086352</v>
      </c>
      <c r="Z622" s="17">
        <v>0.29200490648017002</v>
      </c>
      <c r="AA622" s="17">
        <v>0.27800853108048201</v>
      </c>
      <c r="AB622" s="17">
        <v>0.22253659388088201</v>
      </c>
      <c r="AC622" s="17">
        <v>0.19292783853585499</v>
      </c>
      <c r="AD622" s="17">
        <v>0.34471476265998202</v>
      </c>
      <c r="AE622" s="17"/>
      <c r="AF622" s="17">
        <v>0.187632891030593</v>
      </c>
      <c r="AG622" s="17">
        <v>0.28536111859257202</v>
      </c>
      <c r="AH622" s="17">
        <v>0.24800517476541101</v>
      </c>
      <c r="AI622" s="17"/>
      <c r="AJ622" s="17">
        <v>0.21531156095370599</v>
      </c>
      <c r="AK622" s="17">
        <v>0.289686131748846</v>
      </c>
      <c r="AL622" s="17">
        <v>0.22029822522918199</v>
      </c>
      <c r="AM622" s="17">
        <v>4.9506692329726001E-2</v>
      </c>
      <c r="AN622" s="17">
        <v>0.252249909088548</v>
      </c>
      <c r="AO622" s="17"/>
      <c r="AP622" s="17">
        <v>0.23378771629608999</v>
      </c>
      <c r="AQ622" s="17">
        <v>0.288820893868041</v>
      </c>
      <c r="AR622" s="17">
        <v>0.210827179313645</v>
      </c>
    </row>
    <row r="623" spans="2:44" x14ac:dyDescent="0.5">
      <c r="B623" t="s">
        <v>305</v>
      </c>
      <c r="C623" s="17">
        <v>0.22454032790013001</v>
      </c>
      <c r="D623" s="17">
        <v>0.21415566936878</v>
      </c>
      <c r="E623" s="17">
        <v>0.23519001635221501</v>
      </c>
      <c r="F623" s="17"/>
      <c r="G623" s="17">
        <v>0.31934817625885498</v>
      </c>
      <c r="H623" s="17">
        <v>0.22190817221348999</v>
      </c>
      <c r="I623" s="17">
        <v>0.22873896156370399</v>
      </c>
      <c r="J623" s="17">
        <v>0.25131791965246197</v>
      </c>
      <c r="K623" s="17">
        <v>0.20425428356502601</v>
      </c>
      <c r="L623" s="17">
        <v>0.156929703654894</v>
      </c>
      <c r="M623" s="17"/>
      <c r="N623" s="17">
        <v>0.261504832869142</v>
      </c>
      <c r="O623" s="17">
        <v>0.232381802750425</v>
      </c>
      <c r="P623" s="17">
        <v>0.228058884580533</v>
      </c>
      <c r="Q623" s="17">
        <v>0.169096157404756</v>
      </c>
      <c r="R623" s="17"/>
      <c r="S623" s="17">
        <v>0.25479023417702001</v>
      </c>
      <c r="T623" s="17">
        <v>0.18956423882534301</v>
      </c>
      <c r="U623" s="17">
        <v>0.221896244517504</v>
      </c>
      <c r="V623" s="17">
        <v>0.24567309432521101</v>
      </c>
      <c r="W623" s="17">
        <v>0.21581201296533301</v>
      </c>
      <c r="X623" s="17">
        <v>0.26356196375123198</v>
      </c>
      <c r="Y623" s="17">
        <v>0.24427493916864201</v>
      </c>
      <c r="Z623" s="17">
        <v>0.305235048723069</v>
      </c>
      <c r="AA623" s="17">
        <v>0.26585348143891302</v>
      </c>
      <c r="AB623" s="17">
        <v>0.103650315838693</v>
      </c>
      <c r="AC623" s="17">
        <v>0.199187282661828</v>
      </c>
      <c r="AD623" s="17">
        <v>0.14091824860889701</v>
      </c>
      <c r="AE623" s="17"/>
      <c r="AF623" s="17">
        <v>0.209238442188102</v>
      </c>
      <c r="AG623" s="17">
        <v>0.24081404265752501</v>
      </c>
      <c r="AH623" s="17">
        <v>0.222216481628709</v>
      </c>
      <c r="AI623" s="17"/>
      <c r="AJ623" s="17">
        <v>0.21314939046511899</v>
      </c>
      <c r="AK623" s="17">
        <v>0.23754563224893699</v>
      </c>
      <c r="AL623" s="17">
        <v>0.12825001819547099</v>
      </c>
      <c r="AM623" s="17">
        <v>0.31495976085595101</v>
      </c>
      <c r="AN623" s="17">
        <v>0.25255747187150401</v>
      </c>
      <c r="AO623" s="17"/>
      <c r="AP623" s="17">
        <v>0.25335939588816597</v>
      </c>
      <c r="AQ623" s="17">
        <v>0.24538743886033701</v>
      </c>
      <c r="AR623" s="17">
        <v>0.12628718362900501</v>
      </c>
    </row>
    <row r="624" spans="2:44" x14ac:dyDescent="0.5">
      <c r="B624" t="s">
        <v>303</v>
      </c>
      <c r="C624" s="17">
        <v>0.21233543299301899</v>
      </c>
      <c r="D624" s="17">
        <v>0.230106440526467</v>
      </c>
      <c r="E624" s="17">
        <v>0.19666218073998001</v>
      </c>
      <c r="F624" s="17"/>
      <c r="G624" s="17">
        <v>0.268380152313342</v>
      </c>
      <c r="H624" s="17">
        <v>0.24796363076981201</v>
      </c>
      <c r="I624" s="17">
        <v>0.23794854811784799</v>
      </c>
      <c r="J624" s="17">
        <v>0.182023731500501</v>
      </c>
      <c r="K624" s="17">
        <v>0.20177442672443499</v>
      </c>
      <c r="L624" s="17">
        <v>0.165904765063043</v>
      </c>
      <c r="M624" s="17"/>
      <c r="N624" s="17">
        <v>0.23781753054121901</v>
      </c>
      <c r="O624" s="17">
        <v>0.21808672833253701</v>
      </c>
      <c r="P624" s="17">
        <v>0.20790175093388299</v>
      </c>
      <c r="Q624" s="17">
        <v>0.17551220112184299</v>
      </c>
      <c r="R624" s="17"/>
      <c r="S624" s="17">
        <v>0.22381840496258701</v>
      </c>
      <c r="T624" s="17">
        <v>0.132126791855393</v>
      </c>
      <c r="U624" s="17">
        <v>0.17847953703962299</v>
      </c>
      <c r="V624" s="17">
        <v>0.17318113148432601</v>
      </c>
      <c r="W624" s="17">
        <v>0.26132334756714298</v>
      </c>
      <c r="X624" s="17">
        <v>0.23374356742154501</v>
      </c>
      <c r="Y624" s="17">
        <v>0.24266878982737999</v>
      </c>
      <c r="Z624" s="17">
        <v>0.24751582197479599</v>
      </c>
      <c r="AA624" s="17">
        <v>0.21420196535355501</v>
      </c>
      <c r="AB624" s="17">
        <v>0.20246284042716001</v>
      </c>
      <c r="AC624" s="17">
        <v>0.26947264723178699</v>
      </c>
      <c r="AD624" s="17">
        <v>0.30071818952586798</v>
      </c>
      <c r="AE624" s="17"/>
      <c r="AF624" s="17">
        <v>0.165325157058896</v>
      </c>
      <c r="AG624" s="17">
        <v>0.24615758959994</v>
      </c>
      <c r="AH624" s="17">
        <v>0.21530943069334199</v>
      </c>
      <c r="AI624" s="17"/>
      <c r="AJ624" s="17">
        <v>0.21193502908759099</v>
      </c>
      <c r="AK624" s="17">
        <v>0.22575051128536799</v>
      </c>
      <c r="AL624" s="17">
        <v>0.133619310296967</v>
      </c>
      <c r="AM624" s="17">
        <v>0.14014599146634699</v>
      </c>
      <c r="AN624" s="17">
        <v>0.20404613892934301</v>
      </c>
      <c r="AO624" s="17"/>
      <c r="AP624" s="17">
        <v>0.193248167285274</v>
      </c>
      <c r="AQ624" s="17">
        <v>0.237237678588019</v>
      </c>
      <c r="AR624" s="17">
        <v>0.18083710936478301</v>
      </c>
    </row>
    <row r="625" spans="2:44" x14ac:dyDescent="0.5">
      <c r="B625" t="s">
        <v>306</v>
      </c>
      <c r="C625" s="17">
        <v>0.15987108747937501</v>
      </c>
      <c r="D625" s="17">
        <v>0.16774847197141701</v>
      </c>
      <c r="E625" s="17">
        <v>0.15320475277803899</v>
      </c>
      <c r="F625" s="17"/>
      <c r="G625" s="17">
        <v>0.19474225406581999</v>
      </c>
      <c r="H625" s="17">
        <v>0.18079351442583599</v>
      </c>
      <c r="I625" s="17">
        <v>0.18500543376120801</v>
      </c>
      <c r="J625" s="17">
        <v>0.131878831832903</v>
      </c>
      <c r="K625" s="17">
        <v>0.151096801727231</v>
      </c>
      <c r="L625" s="17">
        <v>0.13376578077615001</v>
      </c>
      <c r="M625" s="17"/>
      <c r="N625" s="17">
        <v>0.17896660278042201</v>
      </c>
      <c r="O625" s="17">
        <v>0.15518937566725799</v>
      </c>
      <c r="P625" s="17">
        <v>0.168681371717782</v>
      </c>
      <c r="Q625" s="17">
        <v>0.12927166127502701</v>
      </c>
      <c r="R625" s="17"/>
      <c r="S625" s="17">
        <v>0.23262850121208301</v>
      </c>
      <c r="T625" s="17">
        <v>0.140766565016547</v>
      </c>
      <c r="U625" s="17">
        <v>0.106331292464135</v>
      </c>
      <c r="V625" s="17">
        <v>0.110798859520189</v>
      </c>
      <c r="W625" s="17">
        <v>0.121990184434458</v>
      </c>
      <c r="X625" s="17">
        <v>0.21520057503617299</v>
      </c>
      <c r="Y625" s="17">
        <v>0.138758915277232</v>
      </c>
      <c r="Z625" s="17">
        <v>0.18929057435247301</v>
      </c>
      <c r="AA625" s="17">
        <v>0.18489588916518099</v>
      </c>
      <c r="AB625" s="17">
        <v>0.101640451364697</v>
      </c>
      <c r="AC625" s="17">
        <v>0.113251799041725</v>
      </c>
      <c r="AD625" s="17">
        <v>0.28890292501836101</v>
      </c>
      <c r="AE625" s="17"/>
      <c r="AF625" s="17">
        <v>0.13579571446762501</v>
      </c>
      <c r="AG625" s="17">
        <v>0.171012882337888</v>
      </c>
      <c r="AH625" s="17">
        <v>0.195105837238086</v>
      </c>
      <c r="AI625" s="17"/>
      <c r="AJ625" s="17">
        <v>0.14471558372925999</v>
      </c>
      <c r="AK625" s="17">
        <v>0.16103235829950799</v>
      </c>
      <c r="AL625" s="17">
        <v>0.15849410647143</v>
      </c>
      <c r="AM625" s="17">
        <v>3.9717771185332602E-2</v>
      </c>
      <c r="AN625" s="17">
        <v>0.16287630856162599</v>
      </c>
      <c r="AO625" s="17"/>
      <c r="AP625" s="17">
        <v>0.12757750638352</v>
      </c>
      <c r="AQ625" s="17">
        <v>0.18463539759161701</v>
      </c>
      <c r="AR625" s="17">
        <v>9.4255437842788906E-2</v>
      </c>
    </row>
    <row r="626" spans="2:44" x14ac:dyDescent="0.5">
      <c r="B626" t="s">
        <v>309</v>
      </c>
      <c r="C626" s="17">
        <v>7.0475193740671502E-2</v>
      </c>
      <c r="D626" s="17">
        <v>7.3636512701103607E-2</v>
      </c>
      <c r="E626" s="17">
        <v>6.7826900242411295E-2</v>
      </c>
      <c r="F626" s="17"/>
      <c r="G626" s="17">
        <v>8.4854342694442707E-3</v>
      </c>
      <c r="H626" s="17">
        <v>2.0610351745019299E-2</v>
      </c>
      <c r="I626" s="17">
        <v>8.5141947760890499E-2</v>
      </c>
      <c r="J626" s="17">
        <v>8.9129622366373604E-2</v>
      </c>
      <c r="K626" s="17">
        <v>3.5357993393204501E-2</v>
      </c>
      <c r="L626" s="17">
        <v>0.136712909515742</v>
      </c>
      <c r="M626" s="17"/>
      <c r="N626" s="17">
        <v>5.4621845197065401E-2</v>
      </c>
      <c r="O626" s="17">
        <v>6.6470921458717899E-2</v>
      </c>
      <c r="P626" s="17">
        <v>4.8372052502133701E-2</v>
      </c>
      <c r="Q626" s="17">
        <v>0.115064684694277</v>
      </c>
      <c r="R626" s="17"/>
      <c r="S626" s="17">
        <v>6.7079138629044494E-2</v>
      </c>
      <c r="T626" s="17">
        <v>7.7298190518900897E-2</v>
      </c>
      <c r="U626" s="17">
        <v>6.8199915857122706E-2</v>
      </c>
      <c r="V626" s="17">
        <v>0.106102129486394</v>
      </c>
      <c r="W626" s="17">
        <v>8.7894200928050295E-2</v>
      </c>
      <c r="X626" s="17">
        <v>5.5516107816206001E-2</v>
      </c>
      <c r="Y626" s="17">
        <v>7.5276249441968507E-2</v>
      </c>
      <c r="Z626" s="17">
        <v>2.27409874629825E-2</v>
      </c>
      <c r="AA626" s="17">
        <v>5.2303147393984999E-2</v>
      </c>
      <c r="AB626" s="17">
        <v>8.2760671708750899E-2</v>
      </c>
      <c r="AC626" s="17">
        <v>2.9797140799174698E-2</v>
      </c>
      <c r="AD626" s="17">
        <v>0.14803594076919999</v>
      </c>
      <c r="AE626" s="17"/>
      <c r="AF626" s="17">
        <v>0.11536032253732199</v>
      </c>
      <c r="AG626" s="17">
        <v>4.7567344023098902E-2</v>
      </c>
      <c r="AH626" s="17">
        <v>5.6990062462500303E-2</v>
      </c>
      <c r="AI626" s="17"/>
      <c r="AJ626" s="17">
        <v>9.5194948329230103E-2</v>
      </c>
      <c r="AK626" s="17">
        <v>5.0058314595383603E-2</v>
      </c>
      <c r="AL626" s="17">
        <v>4.5798455725982998E-2</v>
      </c>
      <c r="AM626" s="17">
        <v>0.210701943489427</v>
      </c>
      <c r="AN626" s="17">
        <v>8.1366317302619895E-2</v>
      </c>
      <c r="AO626" s="17"/>
      <c r="AP626" s="17">
        <v>7.5502202760129297E-2</v>
      </c>
      <c r="AQ626" s="17">
        <v>4.97305023164459E-2</v>
      </c>
      <c r="AR626" s="17">
        <v>1.5973465599528999E-2</v>
      </c>
    </row>
    <row r="627" spans="2:44" x14ac:dyDescent="0.5">
      <c r="B627" t="s">
        <v>87</v>
      </c>
      <c r="C627" s="17">
        <v>5.5857936223349398E-2</v>
      </c>
      <c r="D627" s="17">
        <v>3.3988237993979202E-2</v>
      </c>
      <c r="E627" s="17">
        <v>7.4524543165025506E-2</v>
      </c>
      <c r="F627" s="17"/>
      <c r="G627" s="17">
        <v>4.2964186472900297E-2</v>
      </c>
      <c r="H627" s="17">
        <v>4.69281567947488E-2</v>
      </c>
      <c r="I627" s="17">
        <v>4.8572264704477799E-2</v>
      </c>
      <c r="J627" s="17">
        <v>7.4370569290786503E-2</v>
      </c>
      <c r="K627" s="17">
        <v>6.3239658540173493E-2</v>
      </c>
      <c r="L627" s="17">
        <v>5.4500447282224702E-2</v>
      </c>
      <c r="M627" s="17"/>
      <c r="N627" s="17">
        <v>3.8653602057448E-2</v>
      </c>
      <c r="O627" s="17">
        <v>3.9812869568558597E-2</v>
      </c>
      <c r="P627" s="17">
        <v>5.77345603739534E-2</v>
      </c>
      <c r="Q627" s="17">
        <v>9.2660031597621095E-2</v>
      </c>
      <c r="R627" s="17"/>
      <c r="S627" s="17">
        <v>3.7342098533561803E-2</v>
      </c>
      <c r="T627" s="17">
        <v>8.1345350976532796E-2</v>
      </c>
      <c r="U627" s="17">
        <v>8.8358734462997607E-2</v>
      </c>
      <c r="V627" s="17">
        <v>7.4072747846641293E-2</v>
      </c>
      <c r="W627" s="17">
        <v>5.3332000831510497E-2</v>
      </c>
      <c r="X627" s="17">
        <v>4.66266788464011E-2</v>
      </c>
      <c r="Y627" s="17">
        <v>6.3689789465355306E-2</v>
      </c>
      <c r="Z627" s="17">
        <v>6.7950877301698395E-2</v>
      </c>
      <c r="AA627" s="17">
        <v>4.6314075637766003E-2</v>
      </c>
      <c r="AB627" s="17">
        <v>4.4609079327293098E-2</v>
      </c>
      <c r="AC627" s="17">
        <v>3.3909791385068402E-2</v>
      </c>
      <c r="AD627" s="17">
        <v>0</v>
      </c>
      <c r="AE627" s="17"/>
      <c r="AF627" s="17">
        <v>4.79189044058052E-2</v>
      </c>
      <c r="AG627" s="17">
        <v>4.0591726957082297E-2</v>
      </c>
      <c r="AH627" s="17">
        <v>0.102402009499356</v>
      </c>
      <c r="AI627" s="17"/>
      <c r="AJ627" s="17">
        <v>4.6172246851476799E-2</v>
      </c>
      <c r="AK627" s="17">
        <v>3.98856563404755E-2</v>
      </c>
      <c r="AL627" s="17">
        <v>4.3299069041493797E-2</v>
      </c>
      <c r="AM627" s="17">
        <v>8.9119517759020495E-2</v>
      </c>
      <c r="AN627" s="17">
        <v>0.122969174611768</v>
      </c>
      <c r="AO627" s="17"/>
      <c r="AP627" s="17">
        <v>2.73045978472071E-2</v>
      </c>
      <c r="AQ627" s="17">
        <v>3.0738702376780801E-2</v>
      </c>
      <c r="AR627" s="17">
        <v>4.90557806776225E-2</v>
      </c>
    </row>
    <row r="628" spans="2:44" x14ac:dyDescent="0.5">
      <c r="B628" t="s">
        <v>149</v>
      </c>
      <c r="C628" s="17">
        <v>4.1510599981109701E-3</v>
      </c>
      <c r="D628" s="17">
        <v>4.6898789192234202E-3</v>
      </c>
      <c r="E628" s="17">
        <v>3.6660650228724002E-3</v>
      </c>
      <c r="F628" s="17"/>
      <c r="G628" s="17">
        <v>1.8608927360036099E-2</v>
      </c>
      <c r="H628" s="17">
        <v>0</v>
      </c>
      <c r="I628" s="17">
        <v>0</v>
      </c>
      <c r="J628" s="17">
        <v>0</v>
      </c>
      <c r="K628" s="17">
        <v>6.7228776023783203E-3</v>
      </c>
      <c r="L628" s="17">
        <v>4.6050218027688097E-3</v>
      </c>
      <c r="M628" s="17"/>
      <c r="N628" s="17">
        <v>4.2020724594549102E-3</v>
      </c>
      <c r="O628" s="17">
        <v>7.7533250300946396E-3</v>
      </c>
      <c r="P628" s="17">
        <v>4.64207316871548E-3</v>
      </c>
      <c r="Q628" s="17">
        <v>0</v>
      </c>
      <c r="R628" s="17"/>
      <c r="S628" s="17">
        <v>0</v>
      </c>
      <c r="T628" s="17">
        <v>8.0151224051191704E-3</v>
      </c>
      <c r="U628" s="17">
        <v>0</v>
      </c>
      <c r="V628" s="17">
        <v>0</v>
      </c>
      <c r="W628" s="17">
        <v>0</v>
      </c>
      <c r="X628" s="17">
        <v>1.18355381716597E-2</v>
      </c>
      <c r="Y628" s="17">
        <v>1.1262226443407099E-2</v>
      </c>
      <c r="Z628" s="17">
        <v>0</v>
      </c>
      <c r="AA628" s="17">
        <v>0</v>
      </c>
      <c r="AB628" s="17">
        <v>1.3933258300123701E-2</v>
      </c>
      <c r="AC628" s="17">
        <v>0</v>
      </c>
      <c r="AD628" s="17">
        <v>0</v>
      </c>
      <c r="AE628" s="17"/>
      <c r="AF628" s="17">
        <v>5.2677014094441301E-3</v>
      </c>
      <c r="AG628" s="17">
        <v>2.5098835968749098E-3</v>
      </c>
      <c r="AH628" s="17">
        <v>0</v>
      </c>
      <c r="AI628" s="17"/>
      <c r="AJ628" s="17">
        <v>2.9923136941528701E-3</v>
      </c>
      <c r="AK628" s="17">
        <v>0</v>
      </c>
      <c r="AL628" s="17">
        <v>0</v>
      </c>
      <c r="AM628" s="17">
        <v>0</v>
      </c>
      <c r="AN628" s="17">
        <v>6.20634392682345E-3</v>
      </c>
      <c r="AO628" s="17"/>
      <c r="AP628" s="17">
        <v>0</v>
      </c>
      <c r="AQ628" s="17">
        <v>0</v>
      </c>
      <c r="AR628" s="17">
        <v>0</v>
      </c>
    </row>
    <row r="629" spans="2:44" x14ac:dyDescent="0.5">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17"/>
      <c r="AK629" s="17"/>
      <c r="AL629" s="17"/>
      <c r="AM629" s="17"/>
      <c r="AN629" s="17"/>
      <c r="AO629" s="17"/>
      <c r="AP629" s="17"/>
      <c r="AQ629" s="17"/>
      <c r="AR629" s="17"/>
    </row>
    <row r="630" spans="2:44" x14ac:dyDescent="0.5">
      <c r="B630" s="6" t="s">
        <v>312</v>
      </c>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7"/>
      <c r="AL630" s="17"/>
      <c r="AM630" s="17"/>
      <c r="AN630" s="17"/>
      <c r="AO630" s="17"/>
      <c r="AP630" s="17"/>
      <c r="AQ630" s="17"/>
      <c r="AR630" s="17"/>
    </row>
    <row r="631" spans="2:44" x14ac:dyDescent="0.5">
      <c r="B631" s="24" t="s">
        <v>194</v>
      </c>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17"/>
      <c r="AK631" s="17"/>
      <c r="AL631" s="17"/>
      <c r="AM631" s="17"/>
      <c r="AN631" s="17"/>
      <c r="AO631" s="17"/>
      <c r="AP631" s="17"/>
      <c r="AQ631" s="17"/>
      <c r="AR631" s="17"/>
    </row>
    <row r="632" spans="2:44" x14ac:dyDescent="0.5">
      <c r="B632" t="s">
        <v>296</v>
      </c>
      <c r="C632" s="17">
        <v>0.50352979313162405</v>
      </c>
      <c r="D632" s="17">
        <v>0.49115825905941901</v>
      </c>
      <c r="E632" s="17">
        <v>0.51348201195613197</v>
      </c>
      <c r="F632" s="17"/>
      <c r="G632" s="17">
        <v>0.36633291051341299</v>
      </c>
      <c r="H632" s="17">
        <v>0.448060005892506</v>
      </c>
      <c r="I632" s="17">
        <v>0.51375000150755901</v>
      </c>
      <c r="J632" s="17">
        <v>0.52333385357024098</v>
      </c>
      <c r="K632" s="17">
        <v>0.49875567721924002</v>
      </c>
      <c r="L632" s="17">
        <v>0.62975066089863296</v>
      </c>
      <c r="M632" s="17"/>
      <c r="N632" s="17">
        <v>0.53787295736136698</v>
      </c>
      <c r="O632" s="17">
        <v>0.53528072078282296</v>
      </c>
      <c r="P632" s="17">
        <v>0.40589385009404599</v>
      </c>
      <c r="Q632" s="17">
        <v>0.52096145647785697</v>
      </c>
      <c r="R632" s="17"/>
      <c r="S632" s="17">
        <v>0.53700942641266003</v>
      </c>
      <c r="T632" s="17">
        <v>0.49302434775966802</v>
      </c>
      <c r="U632" s="17">
        <v>0.51626439131927904</v>
      </c>
      <c r="V632" s="17">
        <v>0.62431737572539403</v>
      </c>
      <c r="W632" s="17">
        <v>0.40161273025393002</v>
      </c>
      <c r="X632" s="17">
        <v>0.51700020375058597</v>
      </c>
      <c r="Y632" s="17">
        <v>0.46776326539899199</v>
      </c>
      <c r="Z632" s="17">
        <v>0.51777308208745498</v>
      </c>
      <c r="AA632" s="17">
        <v>0.431294520274834</v>
      </c>
      <c r="AB632" s="17">
        <v>0.52405475499445398</v>
      </c>
      <c r="AC632" s="17">
        <v>0.50686489994786399</v>
      </c>
      <c r="AD632" s="17">
        <v>0.501967881533671</v>
      </c>
      <c r="AE632" s="17"/>
      <c r="AF632" s="17">
        <v>0.53431529612350304</v>
      </c>
      <c r="AG632" s="17">
        <v>0.52910004462425697</v>
      </c>
      <c r="AH632" s="17">
        <v>0.44206338042295401</v>
      </c>
      <c r="AI632" s="17"/>
      <c r="AJ632" s="17">
        <v>0.52651231131887</v>
      </c>
      <c r="AK632" s="17">
        <v>0.51032135837736003</v>
      </c>
      <c r="AL632" s="17">
        <v>0.59981604202019601</v>
      </c>
      <c r="AM632" s="17">
        <v>0.402957765973041</v>
      </c>
      <c r="AN632" s="17">
        <v>0.42970889879921897</v>
      </c>
      <c r="AO632" s="17"/>
      <c r="AP632" s="17">
        <v>0.55783567921966704</v>
      </c>
      <c r="AQ632" s="17">
        <v>0.527627729121802</v>
      </c>
      <c r="AR632" s="17">
        <v>0.56731768672403204</v>
      </c>
    </row>
    <row r="633" spans="2:44" x14ac:dyDescent="0.5">
      <c r="B633" t="s">
        <v>295</v>
      </c>
      <c r="C633" s="17">
        <v>0.47263858284154597</v>
      </c>
      <c r="D633" s="17">
        <v>0.49905092177591598</v>
      </c>
      <c r="E633" s="17">
        <v>0.44709397721809302</v>
      </c>
      <c r="F633" s="17"/>
      <c r="G633" s="17">
        <v>0.41034307346847299</v>
      </c>
      <c r="H633" s="17">
        <v>0.44893169880919398</v>
      </c>
      <c r="I633" s="17">
        <v>0.37213200770613802</v>
      </c>
      <c r="J633" s="17">
        <v>0.47439870958480101</v>
      </c>
      <c r="K633" s="17">
        <v>0.54010306160467103</v>
      </c>
      <c r="L633" s="17">
        <v>0.57993593363694795</v>
      </c>
      <c r="M633" s="17"/>
      <c r="N633" s="17">
        <v>0.50750022550305796</v>
      </c>
      <c r="O633" s="17">
        <v>0.51782004280747695</v>
      </c>
      <c r="P633" s="17">
        <v>0.41374126884349899</v>
      </c>
      <c r="Q633" s="17">
        <v>0.44405259199163599</v>
      </c>
      <c r="R633" s="17"/>
      <c r="S633" s="17">
        <v>0.43951806519087799</v>
      </c>
      <c r="T633" s="17">
        <v>0.54771717707022904</v>
      </c>
      <c r="U633" s="17">
        <v>0.34848428944279902</v>
      </c>
      <c r="V633" s="17">
        <v>0.60474669066917797</v>
      </c>
      <c r="W633" s="17">
        <v>0.49825228366761098</v>
      </c>
      <c r="X633" s="17">
        <v>0.49297805479593299</v>
      </c>
      <c r="Y633" s="17">
        <v>0.43913223006544999</v>
      </c>
      <c r="Z633" s="17">
        <v>0.43687674327849402</v>
      </c>
      <c r="AA633" s="17">
        <v>0.44716911833845902</v>
      </c>
      <c r="AB633" s="17">
        <v>0.43504933599137602</v>
      </c>
      <c r="AC633" s="17">
        <v>0.48316395022411301</v>
      </c>
      <c r="AD633" s="17">
        <v>0.473189396247016</v>
      </c>
      <c r="AE633" s="17"/>
      <c r="AF633" s="17">
        <v>0.49072425738133002</v>
      </c>
      <c r="AG633" s="17">
        <v>0.48648608142998001</v>
      </c>
      <c r="AH633" s="17">
        <v>0.43370330601108398</v>
      </c>
      <c r="AI633" s="17"/>
      <c r="AJ633" s="17">
        <v>0.514445030065107</v>
      </c>
      <c r="AK633" s="17">
        <v>0.41564314398658397</v>
      </c>
      <c r="AL633" s="17">
        <v>0.56418134434318201</v>
      </c>
      <c r="AM633" s="17">
        <v>0.57508788051415805</v>
      </c>
      <c r="AN633" s="17">
        <v>0.44115818562904502</v>
      </c>
      <c r="AO633" s="17"/>
      <c r="AP633" s="17">
        <v>0.44851303402925402</v>
      </c>
      <c r="AQ633" s="17">
        <v>0.48326113303249102</v>
      </c>
      <c r="AR633" s="17">
        <v>0.54700374031571197</v>
      </c>
    </row>
    <row r="634" spans="2:44" x14ac:dyDescent="0.5">
      <c r="B634" t="s">
        <v>297</v>
      </c>
      <c r="C634" s="17">
        <v>0.41375770551493102</v>
      </c>
      <c r="D634" s="17">
        <v>0.41671449587681397</v>
      </c>
      <c r="E634" s="17">
        <v>0.408218581870393</v>
      </c>
      <c r="F634" s="17"/>
      <c r="G634" s="17">
        <v>0.36677379901108398</v>
      </c>
      <c r="H634" s="17">
        <v>0.40819238985388701</v>
      </c>
      <c r="I634" s="17">
        <v>0.38169631220387401</v>
      </c>
      <c r="J634" s="17">
        <v>0.38783421282101699</v>
      </c>
      <c r="K634" s="17">
        <v>0.37201283397106899</v>
      </c>
      <c r="L634" s="17">
        <v>0.53126444346134105</v>
      </c>
      <c r="M634" s="17"/>
      <c r="N634" s="17">
        <v>0.45259056875134901</v>
      </c>
      <c r="O634" s="17">
        <v>0.418539573606797</v>
      </c>
      <c r="P634" s="17">
        <v>0.39644719247757298</v>
      </c>
      <c r="Q634" s="17">
        <v>0.38358488145389202</v>
      </c>
      <c r="R634" s="17"/>
      <c r="S634" s="17">
        <v>0.44474436305454101</v>
      </c>
      <c r="T634" s="17">
        <v>0.43818293183797202</v>
      </c>
      <c r="U634" s="17">
        <v>0.37168663415703401</v>
      </c>
      <c r="V634" s="17">
        <v>0.43381597909734798</v>
      </c>
      <c r="W634" s="17">
        <v>0.37826667472400499</v>
      </c>
      <c r="X634" s="17">
        <v>0.43411073643607101</v>
      </c>
      <c r="Y634" s="17">
        <v>0.40576274524850803</v>
      </c>
      <c r="Z634" s="17">
        <v>0.36226437203353301</v>
      </c>
      <c r="AA634" s="17">
        <v>0.43011162656060897</v>
      </c>
      <c r="AB634" s="17">
        <v>0.36088023936142499</v>
      </c>
      <c r="AC634" s="17">
        <v>0.46297721821719601</v>
      </c>
      <c r="AD634" s="17">
        <v>0.35206637302001298</v>
      </c>
      <c r="AE634" s="17"/>
      <c r="AF634" s="17">
        <v>0.40627185992698001</v>
      </c>
      <c r="AG634" s="17">
        <v>0.43654514676741801</v>
      </c>
      <c r="AH634" s="17">
        <v>0.38838190760713598</v>
      </c>
      <c r="AI634" s="17"/>
      <c r="AJ634" s="17">
        <v>0.44890823982453698</v>
      </c>
      <c r="AK634" s="17">
        <v>0.37892301262724798</v>
      </c>
      <c r="AL634" s="17">
        <v>0.51328317210875796</v>
      </c>
      <c r="AM634" s="17">
        <v>0.22453299236178101</v>
      </c>
      <c r="AN634" s="17">
        <v>0.369730988039844</v>
      </c>
      <c r="AO634" s="17"/>
      <c r="AP634" s="17">
        <v>0.43914990035053098</v>
      </c>
      <c r="AQ634" s="17">
        <v>0.41078351307338201</v>
      </c>
      <c r="AR634" s="17">
        <v>0.56597640932703397</v>
      </c>
    </row>
    <row r="635" spans="2:44" x14ac:dyDescent="0.5">
      <c r="B635" t="s">
        <v>302</v>
      </c>
      <c r="C635" s="17">
        <v>0.32526039864526701</v>
      </c>
      <c r="D635" s="17">
        <v>0.33499376750392101</v>
      </c>
      <c r="E635" s="17">
        <v>0.312493275833572</v>
      </c>
      <c r="F635" s="17"/>
      <c r="G635" s="17">
        <v>0.31182661887860402</v>
      </c>
      <c r="H635" s="17">
        <v>0.28191692294445603</v>
      </c>
      <c r="I635" s="17">
        <v>0.34660762588057398</v>
      </c>
      <c r="J635" s="17">
        <v>0.32860534460916802</v>
      </c>
      <c r="K635" s="17">
        <v>0.29198375269646698</v>
      </c>
      <c r="L635" s="17">
        <v>0.37190472908784</v>
      </c>
      <c r="M635" s="17"/>
      <c r="N635" s="17">
        <v>0.37848320999269203</v>
      </c>
      <c r="O635" s="17">
        <v>0.36842865012749099</v>
      </c>
      <c r="P635" s="17">
        <v>0.277674391723786</v>
      </c>
      <c r="Q635" s="17">
        <v>0.26351820694663902</v>
      </c>
      <c r="R635" s="17"/>
      <c r="S635" s="17">
        <v>0.30660998923070698</v>
      </c>
      <c r="T635" s="17">
        <v>0.27823361350956899</v>
      </c>
      <c r="U635" s="17">
        <v>0.36703922774520797</v>
      </c>
      <c r="V635" s="17">
        <v>0.32541927315469099</v>
      </c>
      <c r="W635" s="17">
        <v>0.28981310424651002</v>
      </c>
      <c r="X635" s="17">
        <v>0.31631910047206901</v>
      </c>
      <c r="Y635" s="17">
        <v>0.33754201803848999</v>
      </c>
      <c r="Z635" s="17">
        <v>0.303595487253709</v>
      </c>
      <c r="AA635" s="17">
        <v>0.34205850076098498</v>
      </c>
      <c r="AB635" s="17">
        <v>0.32275755876680901</v>
      </c>
      <c r="AC635" s="17">
        <v>0.382232048941826</v>
      </c>
      <c r="AD635" s="17">
        <v>0.42750581830697298</v>
      </c>
      <c r="AE635" s="17"/>
      <c r="AF635" s="17">
        <v>0.30512962751318601</v>
      </c>
      <c r="AG635" s="17">
        <v>0.36260956348791101</v>
      </c>
      <c r="AH635" s="17">
        <v>0.29269049465914199</v>
      </c>
      <c r="AI635" s="17"/>
      <c r="AJ635" s="17">
        <v>0.344159699465798</v>
      </c>
      <c r="AK635" s="17">
        <v>0.31933172433544199</v>
      </c>
      <c r="AL635" s="17">
        <v>0.34947448175475698</v>
      </c>
      <c r="AM635" s="17">
        <v>0.247176667453089</v>
      </c>
      <c r="AN635" s="17">
        <v>0.27396863560498802</v>
      </c>
      <c r="AO635" s="17"/>
      <c r="AP635" s="17">
        <v>0.35608252974297999</v>
      </c>
      <c r="AQ635" s="17">
        <v>0.36222472831242902</v>
      </c>
      <c r="AR635" s="17">
        <v>0.311316998165444</v>
      </c>
    </row>
    <row r="636" spans="2:44" x14ac:dyDescent="0.5">
      <c r="B636" t="s">
        <v>300</v>
      </c>
      <c r="C636" s="17">
        <v>0.32100676468560602</v>
      </c>
      <c r="D636" s="17">
        <v>0.327729044871029</v>
      </c>
      <c r="E636" s="17">
        <v>0.31328687584584097</v>
      </c>
      <c r="F636" s="17"/>
      <c r="G636" s="17">
        <v>0.27608847491870198</v>
      </c>
      <c r="H636" s="17">
        <v>0.247874084121362</v>
      </c>
      <c r="I636" s="17">
        <v>0.315650200695341</v>
      </c>
      <c r="J636" s="17">
        <v>0.30178983014252297</v>
      </c>
      <c r="K636" s="17">
        <v>0.31177959862284998</v>
      </c>
      <c r="L636" s="17">
        <v>0.44004562770622302</v>
      </c>
      <c r="M636" s="17"/>
      <c r="N636" s="17">
        <v>0.34934072256048498</v>
      </c>
      <c r="O636" s="17">
        <v>0.31437518027053901</v>
      </c>
      <c r="P636" s="17">
        <v>0.312384070265322</v>
      </c>
      <c r="Q636" s="17">
        <v>0.30377890666032098</v>
      </c>
      <c r="R636" s="17"/>
      <c r="S636" s="17">
        <v>0.24933831019406599</v>
      </c>
      <c r="T636" s="17">
        <v>0.30529749840144799</v>
      </c>
      <c r="U636" s="17">
        <v>0.35462285643367197</v>
      </c>
      <c r="V636" s="17">
        <v>0.343958179528699</v>
      </c>
      <c r="W636" s="17">
        <v>0.26988682479475901</v>
      </c>
      <c r="X636" s="17">
        <v>0.31756494844794803</v>
      </c>
      <c r="Y636" s="17">
        <v>0.406279024241463</v>
      </c>
      <c r="Z636" s="17">
        <v>0.31999543899506</v>
      </c>
      <c r="AA636" s="17">
        <v>0.36169207033410899</v>
      </c>
      <c r="AB636" s="17">
        <v>0.28395253826163402</v>
      </c>
      <c r="AC636" s="17">
        <v>0.37092590261292102</v>
      </c>
      <c r="AD636" s="17">
        <v>0.32349211471665601</v>
      </c>
      <c r="AE636" s="17"/>
      <c r="AF636" s="17">
        <v>0.32153148809767201</v>
      </c>
      <c r="AG636" s="17">
        <v>0.350301641692145</v>
      </c>
      <c r="AH636" s="17">
        <v>0.25215494164780899</v>
      </c>
      <c r="AI636" s="17"/>
      <c r="AJ636" s="17">
        <v>0.35435345772249799</v>
      </c>
      <c r="AK636" s="17">
        <v>0.302760923564802</v>
      </c>
      <c r="AL636" s="17">
        <v>0.32006569540656499</v>
      </c>
      <c r="AM636" s="17">
        <v>0.195999888215068</v>
      </c>
      <c r="AN636" s="17">
        <v>0.28582612122909401</v>
      </c>
      <c r="AO636" s="17"/>
      <c r="AP636" s="17">
        <v>0.34853623939487799</v>
      </c>
      <c r="AQ636" s="17">
        <v>0.31299411338760003</v>
      </c>
      <c r="AR636" s="17">
        <v>0.310634414932139</v>
      </c>
    </row>
    <row r="637" spans="2:44" x14ac:dyDescent="0.5">
      <c r="B637" t="s">
        <v>301</v>
      </c>
      <c r="C637" s="17">
        <v>0.31431840457646498</v>
      </c>
      <c r="D637" s="17">
        <v>0.32296942301898601</v>
      </c>
      <c r="E637" s="17">
        <v>0.30468507515613502</v>
      </c>
      <c r="F637" s="17"/>
      <c r="G637" s="17">
        <v>0.28289250543074601</v>
      </c>
      <c r="H637" s="17">
        <v>0.250661395658409</v>
      </c>
      <c r="I637" s="17">
        <v>0.30331544488017198</v>
      </c>
      <c r="J637" s="17">
        <v>0.32309741393823299</v>
      </c>
      <c r="K637" s="17">
        <v>0.32078867942268102</v>
      </c>
      <c r="L637" s="17">
        <v>0.38790916314220297</v>
      </c>
      <c r="M637" s="17"/>
      <c r="N637" s="17">
        <v>0.32553368349943601</v>
      </c>
      <c r="O637" s="17">
        <v>0.30044288742631198</v>
      </c>
      <c r="P637" s="17">
        <v>0.33691276161425898</v>
      </c>
      <c r="Q637" s="17">
        <v>0.29335575576245898</v>
      </c>
      <c r="R637" s="17"/>
      <c r="S637" s="17">
        <v>0.32553479152623899</v>
      </c>
      <c r="T637" s="17">
        <v>0.30656470358861099</v>
      </c>
      <c r="U637" s="17">
        <v>0.21805152612802101</v>
      </c>
      <c r="V637" s="17">
        <v>0.33149074232972398</v>
      </c>
      <c r="W637" s="17">
        <v>0.23285406259118099</v>
      </c>
      <c r="X637" s="17">
        <v>0.29110804034469201</v>
      </c>
      <c r="Y637" s="17">
        <v>0.331863661417374</v>
      </c>
      <c r="Z637" s="17">
        <v>0.44863607344417</v>
      </c>
      <c r="AA637" s="17">
        <v>0.321405262658427</v>
      </c>
      <c r="AB637" s="17">
        <v>0.35098236141193101</v>
      </c>
      <c r="AC637" s="17">
        <v>0.36411829670827101</v>
      </c>
      <c r="AD637" s="17">
        <v>0.32333578876404201</v>
      </c>
      <c r="AE637" s="17"/>
      <c r="AF637" s="17">
        <v>0.31548854714368102</v>
      </c>
      <c r="AG637" s="17">
        <v>0.34239950190347002</v>
      </c>
      <c r="AH637" s="17">
        <v>0.27555080973775697</v>
      </c>
      <c r="AI637" s="17"/>
      <c r="AJ637" s="17">
        <v>0.35057024141049298</v>
      </c>
      <c r="AK637" s="17">
        <v>0.31461685782298898</v>
      </c>
      <c r="AL637" s="17">
        <v>0.33407973297968702</v>
      </c>
      <c r="AM637" s="17">
        <v>0.21078746135049301</v>
      </c>
      <c r="AN637" s="17">
        <v>0.23115034435179099</v>
      </c>
      <c r="AO637" s="17"/>
      <c r="AP637" s="17">
        <v>0.35232282851462898</v>
      </c>
      <c r="AQ637" s="17">
        <v>0.36729814847214398</v>
      </c>
      <c r="AR637" s="17">
        <v>0.30855081261626099</v>
      </c>
    </row>
    <row r="638" spans="2:44" x14ac:dyDescent="0.5">
      <c r="B638" t="s">
        <v>298</v>
      </c>
      <c r="C638" s="17">
        <v>0.31111741845076002</v>
      </c>
      <c r="D638" s="17">
        <v>0.30848336481827598</v>
      </c>
      <c r="E638" s="17">
        <v>0.31235062592131302</v>
      </c>
      <c r="F638" s="17"/>
      <c r="G638" s="17">
        <v>0.31549319993479302</v>
      </c>
      <c r="H638" s="17">
        <v>0.23444226090164699</v>
      </c>
      <c r="I638" s="17">
        <v>0.25201323913382301</v>
      </c>
      <c r="J638" s="17">
        <v>0.26320127978755797</v>
      </c>
      <c r="K638" s="17">
        <v>0.34305183960119101</v>
      </c>
      <c r="L638" s="17">
        <v>0.43797860918836801</v>
      </c>
      <c r="M638" s="17"/>
      <c r="N638" s="17">
        <v>0.30300263823212698</v>
      </c>
      <c r="O638" s="17">
        <v>0.28767536440505598</v>
      </c>
      <c r="P638" s="17">
        <v>0.339366374023575</v>
      </c>
      <c r="Q638" s="17">
        <v>0.31822409604683799</v>
      </c>
      <c r="R638" s="17"/>
      <c r="S638" s="17">
        <v>0.268891047757713</v>
      </c>
      <c r="T638" s="17">
        <v>0.315481401696182</v>
      </c>
      <c r="U638" s="17">
        <v>0.33021000321016297</v>
      </c>
      <c r="V638" s="17">
        <v>0.36192732767753799</v>
      </c>
      <c r="W638" s="17">
        <v>0.200356099549068</v>
      </c>
      <c r="X638" s="17">
        <v>0.29616123409366901</v>
      </c>
      <c r="Y638" s="17">
        <v>0.282004581416755</v>
      </c>
      <c r="Z638" s="17">
        <v>0.34959562475495998</v>
      </c>
      <c r="AA638" s="17">
        <v>0.322855564514196</v>
      </c>
      <c r="AB638" s="17">
        <v>0.36650320192429497</v>
      </c>
      <c r="AC638" s="17">
        <v>0.327079212887949</v>
      </c>
      <c r="AD638" s="17">
        <v>0.40580774023412902</v>
      </c>
      <c r="AE638" s="17"/>
      <c r="AF638" s="17">
        <v>0.32747399143257</v>
      </c>
      <c r="AG638" s="17">
        <v>0.32498458550746201</v>
      </c>
      <c r="AH638" s="17">
        <v>0.240294339500563</v>
      </c>
      <c r="AI638" s="17"/>
      <c r="AJ638" s="17">
        <v>0.344311437065765</v>
      </c>
      <c r="AK638" s="17">
        <v>0.29896326017457697</v>
      </c>
      <c r="AL638" s="17">
        <v>0.31969759580409302</v>
      </c>
      <c r="AM638" s="17">
        <v>0.29404001260249002</v>
      </c>
      <c r="AN638" s="17">
        <v>0.27345496779753298</v>
      </c>
      <c r="AO638" s="17"/>
      <c r="AP638" s="17">
        <v>0.34338845809954899</v>
      </c>
      <c r="AQ638" s="17">
        <v>0.32300227322424901</v>
      </c>
      <c r="AR638" s="17">
        <v>0.35649450415273098</v>
      </c>
    </row>
    <row r="639" spans="2:44" x14ac:dyDescent="0.5">
      <c r="B639" t="s">
        <v>304</v>
      </c>
      <c r="C639" s="17">
        <v>0.30567448463727398</v>
      </c>
      <c r="D639" s="17">
        <v>0.315091708175398</v>
      </c>
      <c r="E639" s="17">
        <v>0.29523449642253502</v>
      </c>
      <c r="F639" s="17"/>
      <c r="G639" s="17">
        <v>0.34787495840800697</v>
      </c>
      <c r="H639" s="17">
        <v>0.29577613737580599</v>
      </c>
      <c r="I639" s="17">
        <v>0.31676203165167899</v>
      </c>
      <c r="J639" s="17">
        <v>0.290462374193454</v>
      </c>
      <c r="K639" s="17">
        <v>0.25298668982376799</v>
      </c>
      <c r="L639" s="17">
        <v>0.32077240791904399</v>
      </c>
      <c r="M639" s="17"/>
      <c r="N639" s="17">
        <v>0.319608327824556</v>
      </c>
      <c r="O639" s="17">
        <v>0.29807205879953902</v>
      </c>
      <c r="P639" s="17">
        <v>0.30133572630710798</v>
      </c>
      <c r="Q639" s="17">
        <v>0.29994414718491902</v>
      </c>
      <c r="R639" s="17"/>
      <c r="S639" s="17">
        <v>0.33359546698293902</v>
      </c>
      <c r="T639" s="17">
        <v>0.25855381282838702</v>
      </c>
      <c r="U639" s="17">
        <v>0.35600750800714698</v>
      </c>
      <c r="V639" s="17">
        <v>0.28658425621264</v>
      </c>
      <c r="W639" s="17">
        <v>0.24448268482174601</v>
      </c>
      <c r="X639" s="17">
        <v>0.33507539460611702</v>
      </c>
      <c r="Y639" s="17">
        <v>0.35639408561180003</v>
      </c>
      <c r="Z639" s="17">
        <v>0.22388299319294599</v>
      </c>
      <c r="AA639" s="17">
        <v>0.311052566081441</v>
      </c>
      <c r="AB639" s="17">
        <v>0.28892239967596201</v>
      </c>
      <c r="AC639" s="17">
        <v>0.26715775524500301</v>
      </c>
      <c r="AD639" s="17">
        <v>0.41297322155253102</v>
      </c>
      <c r="AE639" s="17"/>
      <c r="AF639" s="17">
        <v>0.26086376173465797</v>
      </c>
      <c r="AG639" s="17">
        <v>0.31742107315823997</v>
      </c>
      <c r="AH639" s="17">
        <v>0.37583146040966797</v>
      </c>
      <c r="AI639" s="17"/>
      <c r="AJ639" s="17">
        <v>0.288567206467301</v>
      </c>
      <c r="AK639" s="17">
        <v>0.28201732792337297</v>
      </c>
      <c r="AL639" s="17">
        <v>0.34116199078641901</v>
      </c>
      <c r="AM639" s="17">
        <v>0.24654378393563101</v>
      </c>
      <c r="AN639" s="17">
        <v>0.343407790336962</v>
      </c>
      <c r="AO639" s="17"/>
      <c r="AP639" s="17">
        <v>0.29357675090096502</v>
      </c>
      <c r="AQ639" s="17">
        <v>0.32439318614076301</v>
      </c>
      <c r="AR639" s="17">
        <v>0.35581853459240098</v>
      </c>
    </row>
    <row r="640" spans="2:44" x14ac:dyDescent="0.5">
      <c r="B640" t="s">
        <v>299</v>
      </c>
      <c r="C640" s="17">
        <v>0.265015853303468</v>
      </c>
      <c r="D640" s="17">
        <v>0.26610734432962402</v>
      </c>
      <c r="E640" s="17">
        <v>0.26416345817501402</v>
      </c>
      <c r="F640" s="17"/>
      <c r="G640" s="17">
        <v>0.18887599833888999</v>
      </c>
      <c r="H640" s="17">
        <v>0.20812481621384199</v>
      </c>
      <c r="I640" s="17">
        <v>0.22893323020570899</v>
      </c>
      <c r="J640" s="17">
        <v>0.28242948264099199</v>
      </c>
      <c r="K640" s="17">
        <v>0.31986306693956401</v>
      </c>
      <c r="L640" s="17">
        <v>0.348557537469738</v>
      </c>
      <c r="M640" s="17"/>
      <c r="N640" s="17">
        <v>0.29233055544689301</v>
      </c>
      <c r="O640" s="17">
        <v>0.23779775306282999</v>
      </c>
      <c r="P640" s="17">
        <v>0.240253543457907</v>
      </c>
      <c r="Q640" s="17">
        <v>0.28750904444862502</v>
      </c>
      <c r="R640" s="17"/>
      <c r="S640" s="17">
        <v>0.32622557278724601</v>
      </c>
      <c r="T640" s="17">
        <v>0.18303824665284901</v>
      </c>
      <c r="U640" s="17">
        <v>0.27329613061080299</v>
      </c>
      <c r="V640" s="17">
        <v>0.31196251467541602</v>
      </c>
      <c r="W640" s="17">
        <v>0.23787429872242899</v>
      </c>
      <c r="X640" s="17">
        <v>0.21187276484134299</v>
      </c>
      <c r="Y640" s="17">
        <v>0.26543954347037302</v>
      </c>
      <c r="Z640" s="17">
        <v>0.13589024499211999</v>
      </c>
      <c r="AA640" s="17">
        <v>0.30089356323282002</v>
      </c>
      <c r="AB640" s="17">
        <v>0.26115142301018102</v>
      </c>
      <c r="AC640" s="17">
        <v>0.29624205127705999</v>
      </c>
      <c r="AD640" s="17">
        <v>0.338553853666759</v>
      </c>
      <c r="AE640" s="17"/>
      <c r="AF640" s="17">
        <v>0.29186074053914501</v>
      </c>
      <c r="AG640" s="17">
        <v>0.27539930905750698</v>
      </c>
      <c r="AH640" s="17">
        <v>0.25177192884035199</v>
      </c>
      <c r="AI640" s="17"/>
      <c r="AJ640" s="17">
        <v>0.29612874544636397</v>
      </c>
      <c r="AK640" s="17">
        <v>0.26499650167857802</v>
      </c>
      <c r="AL640" s="17">
        <v>0.28115428748686899</v>
      </c>
      <c r="AM640" s="17">
        <v>0.29456092653119098</v>
      </c>
      <c r="AN640" s="17">
        <v>0.198605701291037</v>
      </c>
      <c r="AO640" s="17"/>
      <c r="AP640" s="17">
        <v>0.30347871835109402</v>
      </c>
      <c r="AQ640" s="17">
        <v>0.27571175344098098</v>
      </c>
      <c r="AR640" s="17">
        <v>0.256748149272022</v>
      </c>
    </row>
    <row r="641" spans="2:44" x14ac:dyDescent="0.5">
      <c r="B641" t="s">
        <v>305</v>
      </c>
      <c r="C641" s="17">
        <v>0.21881629549334</v>
      </c>
      <c r="D641" s="17">
        <v>0.214686280615659</v>
      </c>
      <c r="E641" s="17">
        <v>0.22077590920017801</v>
      </c>
      <c r="F641" s="17"/>
      <c r="G641" s="17">
        <v>0.26876209563957798</v>
      </c>
      <c r="H641" s="17">
        <v>0.24756930030848401</v>
      </c>
      <c r="I641" s="17">
        <v>0.25051980638498</v>
      </c>
      <c r="J641" s="17">
        <v>0.19448540920242</v>
      </c>
      <c r="K641" s="17">
        <v>0.136470467878574</v>
      </c>
      <c r="L641" s="17">
        <v>0.20609276950001301</v>
      </c>
      <c r="M641" s="17"/>
      <c r="N641" s="17">
        <v>0.233544163724557</v>
      </c>
      <c r="O641" s="17">
        <v>0.18863298342943399</v>
      </c>
      <c r="P641" s="17">
        <v>0.224591906328965</v>
      </c>
      <c r="Q641" s="17">
        <v>0.23295177466939801</v>
      </c>
      <c r="R641" s="17"/>
      <c r="S641" s="17">
        <v>0.238921348150957</v>
      </c>
      <c r="T641" s="17">
        <v>0.12184832726509399</v>
      </c>
      <c r="U641" s="17">
        <v>0.19150261238525801</v>
      </c>
      <c r="V641" s="17">
        <v>0.262385229072501</v>
      </c>
      <c r="W641" s="17">
        <v>0.25058995277907198</v>
      </c>
      <c r="X641" s="17">
        <v>0.243803844778679</v>
      </c>
      <c r="Y641" s="17">
        <v>0.21658790692885899</v>
      </c>
      <c r="Z641" s="17">
        <v>0.19468143244834801</v>
      </c>
      <c r="AA641" s="17">
        <v>0.26292425667921099</v>
      </c>
      <c r="AB641" s="17">
        <v>0.18979068729554899</v>
      </c>
      <c r="AC641" s="17">
        <v>0.23524174656715599</v>
      </c>
      <c r="AD641" s="17">
        <v>0.233317228845832</v>
      </c>
      <c r="AE641" s="17"/>
      <c r="AF641" s="17">
        <v>0.23134714232440001</v>
      </c>
      <c r="AG641" s="17">
        <v>0.19736635405643899</v>
      </c>
      <c r="AH641" s="17">
        <v>0.235994552049372</v>
      </c>
      <c r="AI641" s="17"/>
      <c r="AJ641" s="17">
        <v>0.228383331363327</v>
      </c>
      <c r="AK641" s="17">
        <v>0.237606204403566</v>
      </c>
      <c r="AL641" s="17">
        <v>0.12462603319993899</v>
      </c>
      <c r="AM641" s="17">
        <v>0.110886289180032</v>
      </c>
      <c r="AN641" s="17">
        <v>0.23593799377994901</v>
      </c>
      <c r="AO641" s="17"/>
      <c r="AP641" s="17">
        <v>0.21080782090429401</v>
      </c>
      <c r="AQ641" s="17">
        <v>0.26072947268190999</v>
      </c>
      <c r="AR641" s="17">
        <v>0.18779906741801999</v>
      </c>
    </row>
    <row r="642" spans="2:44" x14ac:dyDescent="0.5">
      <c r="B642" t="s">
        <v>303</v>
      </c>
      <c r="C642" s="17">
        <v>0.188625504545476</v>
      </c>
      <c r="D642" s="17">
        <v>0.18799853413874701</v>
      </c>
      <c r="E642" s="17">
        <v>0.18696962523886601</v>
      </c>
      <c r="F642" s="17"/>
      <c r="G642" s="17">
        <v>0.18740674916647601</v>
      </c>
      <c r="H642" s="17">
        <v>0.244839456843995</v>
      </c>
      <c r="I642" s="17">
        <v>0.15982231171783901</v>
      </c>
      <c r="J642" s="17">
        <v>0.185162525940435</v>
      </c>
      <c r="K642" s="17">
        <v>0.148422926558236</v>
      </c>
      <c r="L642" s="17">
        <v>0.20036227575317</v>
      </c>
      <c r="M642" s="17"/>
      <c r="N642" s="17">
        <v>0.21625968769996301</v>
      </c>
      <c r="O642" s="17">
        <v>0.184705173356463</v>
      </c>
      <c r="P642" s="17">
        <v>0.14447150414493801</v>
      </c>
      <c r="Q642" s="17">
        <v>0.203415745948691</v>
      </c>
      <c r="R642" s="17"/>
      <c r="S642" s="17">
        <v>0.26148251481060403</v>
      </c>
      <c r="T642" s="17">
        <v>0.12558576450704401</v>
      </c>
      <c r="U642" s="17">
        <v>0.16046003786269999</v>
      </c>
      <c r="V642" s="17">
        <v>0.16187430462723301</v>
      </c>
      <c r="W642" s="17">
        <v>0.22320620816349401</v>
      </c>
      <c r="X642" s="17">
        <v>0.18085132825800601</v>
      </c>
      <c r="Y642" s="17">
        <v>0.126178369336195</v>
      </c>
      <c r="Z642" s="17">
        <v>0.16072990179421001</v>
      </c>
      <c r="AA642" s="17">
        <v>0.18899556955095201</v>
      </c>
      <c r="AB642" s="17">
        <v>0.23253222943191401</v>
      </c>
      <c r="AC642" s="17">
        <v>0.217565295158446</v>
      </c>
      <c r="AD642" s="17">
        <v>0.21404531189298101</v>
      </c>
      <c r="AE642" s="17"/>
      <c r="AF642" s="17">
        <v>0.170542297295803</v>
      </c>
      <c r="AG642" s="17">
        <v>0.19890744322019699</v>
      </c>
      <c r="AH642" s="17">
        <v>0.20060905179087701</v>
      </c>
      <c r="AI642" s="17"/>
      <c r="AJ642" s="17">
        <v>0.18749160296480799</v>
      </c>
      <c r="AK642" s="17">
        <v>0.20061377908849701</v>
      </c>
      <c r="AL642" s="17">
        <v>0.18965500538795699</v>
      </c>
      <c r="AM642" s="17">
        <v>0.11839054707759</v>
      </c>
      <c r="AN642" s="17">
        <v>0.143930318912388</v>
      </c>
      <c r="AO642" s="17"/>
      <c r="AP642" s="17">
        <v>0.17211885156475801</v>
      </c>
      <c r="AQ642" s="17">
        <v>0.22230382477989499</v>
      </c>
      <c r="AR642" s="17">
        <v>0.233918705301941</v>
      </c>
    </row>
    <row r="643" spans="2:44" x14ac:dyDescent="0.5">
      <c r="B643" t="s">
        <v>306</v>
      </c>
      <c r="C643" s="17">
        <v>0.15019436628857899</v>
      </c>
      <c r="D643" s="17">
        <v>0.14397962960043101</v>
      </c>
      <c r="E643" s="17">
        <v>0.157359636654791</v>
      </c>
      <c r="F643" s="17"/>
      <c r="G643" s="17">
        <v>0.17973953472696799</v>
      </c>
      <c r="H643" s="17">
        <v>0.16401929774301399</v>
      </c>
      <c r="I643" s="17">
        <v>0.116414708896397</v>
      </c>
      <c r="J643" s="17">
        <v>0.122801846044668</v>
      </c>
      <c r="K643" s="17">
        <v>0.17451641730176901</v>
      </c>
      <c r="L643" s="17">
        <v>0.15153191396039201</v>
      </c>
      <c r="M643" s="17"/>
      <c r="N643" s="17">
        <v>0.165650591369152</v>
      </c>
      <c r="O643" s="17">
        <v>0.148623796123736</v>
      </c>
      <c r="P643" s="17">
        <v>0.13837169758909801</v>
      </c>
      <c r="Q643" s="17">
        <v>0.14488255847616499</v>
      </c>
      <c r="R643" s="17"/>
      <c r="S643" s="17">
        <v>0.189324699975357</v>
      </c>
      <c r="T643" s="17">
        <v>0.130282180004716</v>
      </c>
      <c r="U643" s="17">
        <v>0.109148228969506</v>
      </c>
      <c r="V643" s="17">
        <v>0.174140217602166</v>
      </c>
      <c r="W643" s="17">
        <v>8.5767657975773598E-2</v>
      </c>
      <c r="X643" s="17">
        <v>0.18784171183885101</v>
      </c>
      <c r="Y643" s="17">
        <v>0.16189367757012599</v>
      </c>
      <c r="Z643" s="17">
        <v>0.15907745473617399</v>
      </c>
      <c r="AA643" s="17">
        <v>0.12449925797346</v>
      </c>
      <c r="AB643" s="17">
        <v>0.16602844670833</v>
      </c>
      <c r="AC643" s="17">
        <v>0.15063929534857701</v>
      </c>
      <c r="AD643" s="17">
        <v>0.14714543915578601</v>
      </c>
      <c r="AE643" s="17"/>
      <c r="AF643" s="17">
        <v>0.15254373691554801</v>
      </c>
      <c r="AG643" s="17">
        <v>0.14508091693351099</v>
      </c>
      <c r="AH643" s="17">
        <v>0.16761062205673899</v>
      </c>
      <c r="AI643" s="17"/>
      <c r="AJ643" s="17">
        <v>0.15565949082997099</v>
      </c>
      <c r="AK643" s="17">
        <v>0.17125237389911399</v>
      </c>
      <c r="AL643" s="17">
        <v>0.126055101530887</v>
      </c>
      <c r="AM643" s="17">
        <v>5.97392158271772E-2</v>
      </c>
      <c r="AN643" s="17">
        <v>0.12320774799069301</v>
      </c>
      <c r="AO643" s="17"/>
      <c r="AP643" s="17">
        <v>0.13528870993530601</v>
      </c>
      <c r="AQ643" s="17">
        <v>0.18253688384942801</v>
      </c>
      <c r="AR643" s="17">
        <v>0.216705551792132</v>
      </c>
    </row>
    <row r="644" spans="2:44" x14ac:dyDescent="0.5">
      <c r="B644" t="s">
        <v>87</v>
      </c>
      <c r="C644" s="17">
        <v>8.3516385438218405E-2</v>
      </c>
      <c r="D644" s="17">
        <v>7.9232332757149804E-2</v>
      </c>
      <c r="E644" s="17">
        <v>8.6429248085627103E-2</v>
      </c>
      <c r="F644" s="17"/>
      <c r="G644" s="17">
        <v>8.0161765995825807E-2</v>
      </c>
      <c r="H644" s="17">
        <v>7.69882622369054E-2</v>
      </c>
      <c r="I644" s="17">
        <v>8.8437618045873398E-2</v>
      </c>
      <c r="J644" s="17">
        <v>0.10213170909017601</v>
      </c>
      <c r="K644" s="17">
        <v>0.103110001286353</v>
      </c>
      <c r="L644" s="17">
        <v>5.8782722257710897E-2</v>
      </c>
      <c r="M644" s="17"/>
      <c r="N644" s="17">
        <v>6.3537016529668006E-2</v>
      </c>
      <c r="O644" s="17">
        <v>6.4161463237896801E-2</v>
      </c>
      <c r="P644" s="17">
        <v>0.10533634082655</v>
      </c>
      <c r="Q644" s="17">
        <v>0.10509860221475301</v>
      </c>
      <c r="R644" s="17"/>
      <c r="S644" s="17">
        <v>5.95452358004534E-2</v>
      </c>
      <c r="T644" s="17">
        <v>6.4220532936182295E-2</v>
      </c>
      <c r="U644" s="17">
        <v>0.11171851386131799</v>
      </c>
      <c r="V644" s="17">
        <v>6.2864307635785197E-2</v>
      </c>
      <c r="W644" s="17">
        <v>0.109232606298364</v>
      </c>
      <c r="X644" s="17">
        <v>9.4621617085678997E-2</v>
      </c>
      <c r="Y644" s="17">
        <v>8.1488656456390196E-2</v>
      </c>
      <c r="Z644" s="17">
        <v>0.101321469305918</v>
      </c>
      <c r="AA644" s="17">
        <v>0.127893279441191</v>
      </c>
      <c r="AB644" s="17">
        <v>8.5635208125005996E-2</v>
      </c>
      <c r="AC644" s="17">
        <v>3.1595823966997602E-2</v>
      </c>
      <c r="AD644" s="17">
        <v>7.4173520690136996E-2</v>
      </c>
      <c r="AE644" s="17"/>
      <c r="AF644" s="17">
        <v>7.9557063099378003E-2</v>
      </c>
      <c r="AG644" s="17">
        <v>5.3221068416216398E-2</v>
      </c>
      <c r="AH644" s="17">
        <v>0.12767504397603099</v>
      </c>
      <c r="AI644" s="17"/>
      <c r="AJ644" s="17">
        <v>7.0109014886210796E-2</v>
      </c>
      <c r="AK644" s="17">
        <v>5.8666189781290498E-2</v>
      </c>
      <c r="AL644" s="17">
        <v>5.4606457763970599E-2</v>
      </c>
      <c r="AM644" s="17">
        <v>0.12618676364919301</v>
      </c>
      <c r="AN644" s="17">
        <v>0.14733601092446499</v>
      </c>
      <c r="AO644" s="17"/>
      <c r="AP644" s="17">
        <v>5.5314603431463397E-2</v>
      </c>
      <c r="AQ644" s="17">
        <v>5.6756487035904198E-2</v>
      </c>
      <c r="AR644" s="17">
        <v>4.8935570902856503E-2</v>
      </c>
    </row>
    <row r="645" spans="2:44" x14ac:dyDescent="0.5">
      <c r="B645" t="s">
        <v>311</v>
      </c>
      <c r="C645" s="17">
        <v>3.4717097615517098E-2</v>
      </c>
      <c r="D645" s="17">
        <v>2.7696626050355298E-2</v>
      </c>
      <c r="E645" s="17">
        <v>4.1762498209797397E-2</v>
      </c>
      <c r="F645" s="17"/>
      <c r="G645" s="17">
        <v>3.8194007295684299E-2</v>
      </c>
      <c r="H645" s="17">
        <v>1.2126408631087399E-2</v>
      </c>
      <c r="I645" s="17">
        <v>4.6003613419723102E-2</v>
      </c>
      <c r="J645" s="17">
        <v>2.4973333116671999E-2</v>
      </c>
      <c r="K645" s="17">
        <v>4.0156088770285502E-2</v>
      </c>
      <c r="L645" s="17">
        <v>4.4158643211059202E-2</v>
      </c>
      <c r="M645" s="17"/>
      <c r="N645" s="17">
        <v>2.17073641419127E-2</v>
      </c>
      <c r="O645" s="17">
        <v>3.51107070408989E-2</v>
      </c>
      <c r="P645" s="17">
        <v>3.90022931667698E-2</v>
      </c>
      <c r="Q645" s="17">
        <v>4.4208699500529497E-2</v>
      </c>
      <c r="R645" s="17"/>
      <c r="S645" s="17">
        <v>2.05043391592215E-2</v>
      </c>
      <c r="T645" s="17">
        <v>4.0096184256591401E-2</v>
      </c>
      <c r="U645" s="17">
        <v>3.40780248701988E-2</v>
      </c>
      <c r="V645" s="17">
        <v>3.2002670394730398E-2</v>
      </c>
      <c r="W645" s="17">
        <v>2.3368123132153199E-2</v>
      </c>
      <c r="X645" s="17">
        <v>3.3102852652598103E-2</v>
      </c>
      <c r="Y645" s="17">
        <v>6.9896563761682004E-2</v>
      </c>
      <c r="Z645" s="17">
        <v>7.2020040346984407E-2</v>
      </c>
      <c r="AA645" s="17">
        <v>1.9073133683493001E-2</v>
      </c>
      <c r="AB645" s="17">
        <v>1.37120768987494E-2</v>
      </c>
      <c r="AC645" s="17">
        <v>4.68797943828018E-2</v>
      </c>
      <c r="AD645" s="17">
        <v>7.0159250189014505E-2</v>
      </c>
      <c r="AE645" s="17"/>
      <c r="AF645" s="17">
        <v>4.8154352335080197E-2</v>
      </c>
      <c r="AG645" s="17">
        <v>1.3696564371177E-2</v>
      </c>
      <c r="AH645" s="17">
        <v>6.14000751081204E-2</v>
      </c>
      <c r="AI645" s="17"/>
      <c r="AJ645" s="17">
        <v>3.9602826852561203E-2</v>
      </c>
      <c r="AK645" s="17">
        <v>1.4475472826704101E-2</v>
      </c>
      <c r="AL645" s="17">
        <v>2.6758273900975099E-2</v>
      </c>
      <c r="AM645" s="17">
        <v>0</v>
      </c>
      <c r="AN645" s="17">
        <v>6.2665987470391593E-2</v>
      </c>
      <c r="AO645" s="17"/>
      <c r="AP645" s="17">
        <v>3.8885172228384099E-2</v>
      </c>
      <c r="AQ645" s="17">
        <v>1.33466986889412E-2</v>
      </c>
      <c r="AR645" s="17">
        <v>3.2139259686462099E-2</v>
      </c>
    </row>
    <row r="646" spans="2:44" x14ac:dyDescent="0.5">
      <c r="B646" t="s">
        <v>149</v>
      </c>
      <c r="C646" s="17">
        <v>3.2143276441733699E-3</v>
      </c>
      <c r="D646" s="17">
        <v>6.57071817309991E-3</v>
      </c>
      <c r="E646" s="17">
        <v>0</v>
      </c>
      <c r="F646" s="17"/>
      <c r="G646" s="17">
        <v>6.8931192002960901E-3</v>
      </c>
      <c r="H646" s="17">
        <v>0</v>
      </c>
      <c r="I646" s="17">
        <v>6.1095707223259698E-3</v>
      </c>
      <c r="J646" s="17">
        <v>6.7066399494144597E-3</v>
      </c>
      <c r="K646" s="17">
        <v>0</v>
      </c>
      <c r="L646" s="17">
        <v>0</v>
      </c>
      <c r="M646" s="17"/>
      <c r="N646" s="17">
        <v>0</v>
      </c>
      <c r="O646" s="17">
        <v>0</v>
      </c>
      <c r="P646" s="17">
        <v>0</v>
      </c>
      <c r="Q646" s="17">
        <v>1.2755438450247699E-2</v>
      </c>
      <c r="R646" s="17"/>
      <c r="S646" s="17">
        <v>7.5489046695645604E-3</v>
      </c>
      <c r="T646" s="17">
        <v>9.2623495970264192E-3</v>
      </c>
      <c r="U646" s="17">
        <v>0</v>
      </c>
      <c r="V646" s="17">
        <v>1.1753342259273301E-2</v>
      </c>
      <c r="W646" s="17">
        <v>0</v>
      </c>
      <c r="X646" s="17">
        <v>0</v>
      </c>
      <c r="Y646" s="17">
        <v>0</v>
      </c>
      <c r="Z646" s="17">
        <v>0</v>
      </c>
      <c r="AA646" s="17">
        <v>0</v>
      </c>
      <c r="AB646" s="17">
        <v>0</v>
      </c>
      <c r="AC646" s="17">
        <v>0</v>
      </c>
      <c r="AD646" s="17">
        <v>0</v>
      </c>
      <c r="AE646" s="17"/>
      <c r="AF646" s="17">
        <v>3.0046123864662499E-3</v>
      </c>
      <c r="AG646" s="17">
        <v>5.6131569215379E-3</v>
      </c>
      <c r="AH646" s="17">
        <v>0</v>
      </c>
      <c r="AI646" s="17"/>
      <c r="AJ646" s="17">
        <v>3.36732285606551E-3</v>
      </c>
      <c r="AK646" s="17">
        <v>4.0835775767149203E-3</v>
      </c>
      <c r="AL646" s="17">
        <v>1.5041790244845501E-2</v>
      </c>
      <c r="AM646" s="17">
        <v>0</v>
      </c>
      <c r="AN646" s="17">
        <v>0</v>
      </c>
      <c r="AO646" s="17"/>
      <c r="AP646" s="17">
        <v>5.7109419500672599E-3</v>
      </c>
      <c r="AQ646" s="17">
        <v>5.9599389181964396E-3</v>
      </c>
      <c r="AR646" s="17">
        <v>0</v>
      </c>
    </row>
    <row r="647" spans="2:44" x14ac:dyDescent="0.5">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17"/>
      <c r="AK647" s="17"/>
      <c r="AL647" s="17"/>
      <c r="AM647" s="17"/>
      <c r="AN647" s="17"/>
      <c r="AO647" s="17"/>
      <c r="AP647" s="17"/>
      <c r="AQ647" s="17"/>
      <c r="AR647" s="17"/>
    </row>
    <row r="648" spans="2:44" x14ac:dyDescent="0.5">
      <c r="B648" s="6" t="s">
        <v>314</v>
      </c>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c r="AR648" s="17"/>
    </row>
    <row r="649" spans="2:44" x14ac:dyDescent="0.5">
      <c r="B649" s="24" t="s">
        <v>194</v>
      </c>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17"/>
      <c r="AK649" s="17"/>
      <c r="AL649" s="17"/>
      <c r="AM649" s="17"/>
      <c r="AN649" s="17"/>
      <c r="AO649" s="17"/>
      <c r="AP649" s="17"/>
      <c r="AQ649" s="17"/>
      <c r="AR649" s="17"/>
    </row>
    <row r="650" spans="2:44" x14ac:dyDescent="0.5">
      <c r="B650" t="s">
        <v>295</v>
      </c>
      <c r="C650" s="17">
        <v>0.49588792861787701</v>
      </c>
      <c r="D650" s="17">
        <v>0.52243696861982603</v>
      </c>
      <c r="E650" s="17">
        <v>0.46934258127019901</v>
      </c>
      <c r="F650" s="17"/>
      <c r="G650" s="17">
        <v>0.376096294643954</v>
      </c>
      <c r="H650" s="17">
        <v>0.381793261642906</v>
      </c>
      <c r="I650" s="17">
        <v>0.47707316276380701</v>
      </c>
      <c r="J650" s="17">
        <v>0.48126637456490501</v>
      </c>
      <c r="K650" s="17">
        <v>0.647812167066528</v>
      </c>
      <c r="L650" s="17">
        <v>0.62751313071557502</v>
      </c>
      <c r="M650" s="17"/>
      <c r="N650" s="17">
        <v>0.52918793278884402</v>
      </c>
      <c r="O650" s="17">
        <v>0.50083350180239405</v>
      </c>
      <c r="P650" s="17">
        <v>0.52532262230469295</v>
      </c>
      <c r="Q650" s="17">
        <v>0.43235780404714702</v>
      </c>
      <c r="R650" s="17"/>
      <c r="S650" s="17">
        <v>0.45616496841022097</v>
      </c>
      <c r="T650" s="17">
        <v>0.49786236140926399</v>
      </c>
      <c r="U650" s="17">
        <v>0.48098063419652798</v>
      </c>
      <c r="V650" s="17">
        <v>0.454960309564298</v>
      </c>
      <c r="W650" s="17">
        <v>0.56402480833872803</v>
      </c>
      <c r="X650" s="17">
        <v>0.45253526902820101</v>
      </c>
      <c r="Y650" s="17">
        <v>0.57107589674489601</v>
      </c>
      <c r="Z650" s="17">
        <v>0.52266014624389301</v>
      </c>
      <c r="AA650" s="17">
        <v>0.46565386508900197</v>
      </c>
      <c r="AB650" s="17">
        <v>0.53619969931968303</v>
      </c>
      <c r="AC650" s="17">
        <v>0.498871730541041</v>
      </c>
      <c r="AD650" s="17">
        <v>0.572591008757252</v>
      </c>
      <c r="AE650" s="17"/>
      <c r="AF650" s="17">
        <v>0.52194431363992</v>
      </c>
      <c r="AG650" s="17">
        <v>0.51388135731593299</v>
      </c>
      <c r="AH650" s="17">
        <v>0.46355382097380499</v>
      </c>
      <c r="AI650" s="17"/>
      <c r="AJ650" s="17">
        <v>0.562962358083829</v>
      </c>
      <c r="AK650" s="17">
        <v>0.43288535656211802</v>
      </c>
      <c r="AL650" s="17">
        <v>0.54828638596485801</v>
      </c>
      <c r="AM650" s="17">
        <v>0.39201101014052198</v>
      </c>
      <c r="AN650" s="17">
        <v>0.43165151047176897</v>
      </c>
      <c r="AO650" s="17"/>
      <c r="AP650" s="17">
        <v>0.55757434881099899</v>
      </c>
      <c r="AQ650" s="17">
        <v>0.48446883664448198</v>
      </c>
      <c r="AR650" s="17">
        <v>0.55032586818943896</v>
      </c>
    </row>
    <row r="651" spans="2:44" x14ac:dyDescent="0.5">
      <c r="B651" t="s">
        <v>296</v>
      </c>
      <c r="C651" s="17">
        <v>0.47356213497076599</v>
      </c>
      <c r="D651" s="17">
        <v>0.47785246658265101</v>
      </c>
      <c r="E651" s="17">
        <v>0.46927240009274901</v>
      </c>
      <c r="F651" s="17"/>
      <c r="G651" s="17">
        <v>0.36412716930458799</v>
      </c>
      <c r="H651" s="17">
        <v>0.41145033981555801</v>
      </c>
      <c r="I651" s="17">
        <v>0.45653858396885699</v>
      </c>
      <c r="J651" s="17">
        <v>0.48492109821543999</v>
      </c>
      <c r="K651" s="17">
        <v>0.51856403715343302</v>
      </c>
      <c r="L651" s="17">
        <v>0.59135210045569297</v>
      </c>
      <c r="M651" s="17"/>
      <c r="N651" s="17">
        <v>0.50890009476143905</v>
      </c>
      <c r="O651" s="17">
        <v>0.52078401000438002</v>
      </c>
      <c r="P651" s="17">
        <v>0.46758510823317301</v>
      </c>
      <c r="Q651" s="17">
        <v>0.38961247159250301</v>
      </c>
      <c r="R651" s="17"/>
      <c r="S651" s="17">
        <v>0.45416982485990598</v>
      </c>
      <c r="T651" s="17">
        <v>0.51251868538471901</v>
      </c>
      <c r="U651" s="17">
        <v>0.53956856761204097</v>
      </c>
      <c r="V651" s="17">
        <v>0.46035427569268</v>
      </c>
      <c r="W651" s="17">
        <v>0.41974450382476203</v>
      </c>
      <c r="X651" s="17">
        <v>0.39519933347796699</v>
      </c>
      <c r="Y651" s="17">
        <v>0.55206629357113102</v>
      </c>
      <c r="Z651" s="17">
        <v>0.47010487931954398</v>
      </c>
      <c r="AA651" s="17">
        <v>0.47946896198668698</v>
      </c>
      <c r="AB651" s="17">
        <v>0.43814081854054898</v>
      </c>
      <c r="AC651" s="17">
        <v>0.478923700840029</v>
      </c>
      <c r="AD651" s="17">
        <v>0.53080354562217102</v>
      </c>
      <c r="AE651" s="17"/>
      <c r="AF651" s="17">
        <v>0.47760375726573501</v>
      </c>
      <c r="AG651" s="17">
        <v>0.48626537448448098</v>
      </c>
      <c r="AH651" s="17">
        <v>0.46833913763567497</v>
      </c>
      <c r="AI651" s="17"/>
      <c r="AJ651" s="17">
        <v>0.51638173958752798</v>
      </c>
      <c r="AK651" s="17">
        <v>0.42432042355171501</v>
      </c>
      <c r="AL651" s="17">
        <v>0.51112286058115197</v>
      </c>
      <c r="AM651" s="17">
        <v>0.35013746624153402</v>
      </c>
      <c r="AN651" s="17">
        <v>0.46328329972758397</v>
      </c>
      <c r="AO651" s="17"/>
      <c r="AP651" s="17">
        <v>0.54451963765505695</v>
      </c>
      <c r="AQ651" s="17">
        <v>0.46280675147275302</v>
      </c>
      <c r="AR651" s="17">
        <v>0.52585897405968596</v>
      </c>
    </row>
    <row r="652" spans="2:44" x14ac:dyDescent="0.5">
      <c r="B652" t="s">
        <v>297</v>
      </c>
      <c r="C652" s="17">
        <v>0.41007009699913499</v>
      </c>
      <c r="D652" s="17">
        <v>0.39235182671437402</v>
      </c>
      <c r="E652" s="17">
        <v>0.427785902884188</v>
      </c>
      <c r="F652" s="17"/>
      <c r="G652" s="17">
        <v>0.32525852733924798</v>
      </c>
      <c r="H652" s="17">
        <v>0.38546415408943402</v>
      </c>
      <c r="I652" s="17">
        <v>0.34873948774952901</v>
      </c>
      <c r="J652" s="17">
        <v>0.39848054086645801</v>
      </c>
      <c r="K652" s="17">
        <v>0.43121833431512002</v>
      </c>
      <c r="L652" s="17">
        <v>0.54266420867901</v>
      </c>
      <c r="M652" s="17"/>
      <c r="N652" s="17">
        <v>0.36481790963244698</v>
      </c>
      <c r="O652" s="17">
        <v>0.42507047345774801</v>
      </c>
      <c r="P652" s="17">
        <v>0.439579174487569</v>
      </c>
      <c r="Q652" s="17">
        <v>0.40994262804190201</v>
      </c>
      <c r="R652" s="17"/>
      <c r="S652" s="17">
        <v>0.340780123718116</v>
      </c>
      <c r="T652" s="17">
        <v>0.41782069836917002</v>
      </c>
      <c r="U652" s="17">
        <v>0.50583869126066106</v>
      </c>
      <c r="V652" s="17">
        <v>0.38220463519999098</v>
      </c>
      <c r="W652" s="17">
        <v>0.45784424109195898</v>
      </c>
      <c r="X652" s="17">
        <v>0.36689769989611398</v>
      </c>
      <c r="Y652" s="17">
        <v>0.42239685510465003</v>
      </c>
      <c r="Z652" s="17">
        <v>0.50790329075337204</v>
      </c>
      <c r="AA652" s="17">
        <v>0.41556486747196802</v>
      </c>
      <c r="AB652" s="17">
        <v>0.35690886847023801</v>
      </c>
      <c r="AC652" s="17">
        <v>0.52705260241805996</v>
      </c>
      <c r="AD652" s="17">
        <v>0.41104840751781602</v>
      </c>
      <c r="AE652" s="17"/>
      <c r="AF652" s="17">
        <v>0.40764592897936502</v>
      </c>
      <c r="AG652" s="17">
        <v>0.42214163665058901</v>
      </c>
      <c r="AH652" s="17">
        <v>0.46444673934977898</v>
      </c>
      <c r="AI652" s="17"/>
      <c r="AJ652" s="17">
        <v>0.43211435158882</v>
      </c>
      <c r="AK652" s="17">
        <v>0.379638834673586</v>
      </c>
      <c r="AL652" s="17">
        <v>0.44477151420712402</v>
      </c>
      <c r="AM652" s="17">
        <v>0.30367379039205999</v>
      </c>
      <c r="AN652" s="17">
        <v>0.44225123937010902</v>
      </c>
      <c r="AO652" s="17"/>
      <c r="AP652" s="17">
        <v>0.46979520983467499</v>
      </c>
      <c r="AQ652" s="17">
        <v>0.408944167354023</v>
      </c>
      <c r="AR652" s="17">
        <v>0.397385785546151</v>
      </c>
    </row>
    <row r="653" spans="2:44" x14ac:dyDescent="0.5">
      <c r="B653" t="s">
        <v>300</v>
      </c>
      <c r="C653" s="17">
        <v>0.36448641225203399</v>
      </c>
      <c r="D653" s="17">
        <v>0.34322493151565697</v>
      </c>
      <c r="E653" s="17">
        <v>0.38574493577046098</v>
      </c>
      <c r="F653" s="17"/>
      <c r="G653" s="17">
        <v>0.31545844265177397</v>
      </c>
      <c r="H653" s="17">
        <v>0.33161599930483698</v>
      </c>
      <c r="I653" s="17">
        <v>0.34516378509434698</v>
      </c>
      <c r="J653" s="17">
        <v>0.356665213415777</v>
      </c>
      <c r="K653" s="17">
        <v>0.43967643912347698</v>
      </c>
      <c r="L653" s="17">
        <v>0.40819737483999402</v>
      </c>
      <c r="M653" s="17"/>
      <c r="N653" s="17">
        <v>0.39861574712727099</v>
      </c>
      <c r="O653" s="17">
        <v>0.36098886871547797</v>
      </c>
      <c r="P653" s="17">
        <v>0.32106843730103701</v>
      </c>
      <c r="Q653" s="17">
        <v>0.36549212840992001</v>
      </c>
      <c r="R653" s="17"/>
      <c r="S653" s="17">
        <v>0.32986233465978698</v>
      </c>
      <c r="T653" s="17">
        <v>0.35378985589216</v>
      </c>
      <c r="U653" s="17">
        <v>0.34192553007314103</v>
      </c>
      <c r="V653" s="17">
        <v>0.41612079701152599</v>
      </c>
      <c r="W653" s="17">
        <v>0.42388303789788601</v>
      </c>
      <c r="X653" s="17">
        <v>0.34833148945007902</v>
      </c>
      <c r="Y653" s="17">
        <v>0.35790017131431501</v>
      </c>
      <c r="Z653" s="17">
        <v>0.376914572768971</v>
      </c>
      <c r="AA653" s="17">
        <v>0.34273372191660401</v>
      </c>
      <c r="AB653" s="17">
        <v>0.36320301371870201</v>
      </c>
      <c r="AC653" s="17">
        <v>0.41791843489567898</v>
      </c>
      <c r="AD653" s="17">
        <v>0.38545206970971502</v>
      </c>
      <c r="AE653" s="17"/>
      <c r="AF653" s="17">
        <v>0.35122321681617702</v>
      </c>
      <c r="AG653" s="17">
        <v>0.39320422978984398</v>
      </c>
      <c r="AH653" s="17">
        <v>0.36487448344581802</v>
      </c>
      <c r="AI653" s="17"/>
      <c r="AJ653" s="17">
        <v>0.371832503111031</v>
      </c>
      <c r="AK653" s="17">
        <v>0.34516019007347398</v>
      </c>
      <c r="AL653" s="17">
        <v>0.34175296389641602</v>
      </c>
      <c r="AM653" s="17">
        <v>0.114639165256264</v>
      </c>
      <c r="AN653" s="17">
        <v>0.36933880085652099</v>
      </c>
      <c r="AO653" s="17"/>
      <c r="AP653" s="17">
        <v>0.37031859293241698</v>
      </c>
      <c r="AQ653" s="17">
        <v>0.35993192657934597</v>
      </c>
      <c r="AR653" s="17">
        <v>0.44015682247742899</v>
      </c>
    </row>
    <row r="654" spans="2:44" x14ac:dyDescent="0.5">
      <c r="B654" t="s">
        <v>302</v>
      </c>
      <c r="C654" s="17">
        <v>0.339661609318895</v>
      </c>
      <c r="D654" s="17">
        <v>0.31563225626242403</v>
      </c>
      <c r="E654" s="17">
        <v>0.363687620179446</v>
      </c>
      <c r="F654" s="17"/>
      <c r="G654" s="17">
        <v>0.338747753929241</v>
      </c>
      <c r="H654" s="17">
        <v>0.33207035776537203</v>
      </c>
      <c r="I654" s="17">
        <v>0.28168814433439399</v>
      </c>
      <c r="J654" s="17">
        <v>0.27202742204154701</v>
      </c>
      <c r="K654" s="17">
        <v>0.41488000381229501</v>
      </c>
      <c r="L654" s="17">
        <v>0.40309395120063601</v>
      </c>
      <c r="M654" s="17"/>
      <c r="N654" s="17">
        <v>0.33572666509863403</v>
      </c>
      <c r="O654" s="17">
        <v>0.37939945249419799</v>
      </c>
      <c r="P654" s="17">
        <v>0.28793182186538502</v>
      </c>
      <c r="Q654" s="17">
        <v>0.34168379103865398</v>
      </c>
      <c r="R654" s="17"/>
      <c r="S654" s="17">
        <v>0.36756243579290698</v>
      </c>
      <c r="T654" s="17">
        <v>0.32721031300098502</v>
      </c>
      <c r="U654" s="17">
        <v>0.37974633291543303</v>
      </c>
      <c r="V654" s="17">
        <v>0.31921217492988802</v>
      </c>
      <c r="W654" s="17">
        <v>0.31236688974447602</v>
      </c>
      <c r="X654" s="17">
        <v>0.26317016955841999</v>
      </c>
      <c r="Y654" s="17">
        <v>0.330285665335106</v>
      </c>
      <c r="Z654" s="17">
        <v>0.407701216333545</v>
      </c>
      <c r="AA654" s="17">
        <v>0.34134420865527498</v>
      </c>
      <c r="AB654" s="17">
        <v>0.38184385317318897</v>
      </c>
      <c r="AC654" s="17">
        <v>0.34336259658525198</v>
      </c>
      <c r="AD654" s="17">
        <v>0.35655364848757798</v>
      </c>
      <c r="AE654" s="17"/>
      <c r="AF654" s="17">
        <v>0.32995084950607501</v>
      </c>
      <c r="AG654" s="17">
        <v>0.35052123228966298</v>
      </c>
      <c r="AH654" s="17">
        <v>0.303802537377107</v>
      </c>
      <c r="AI654" s="17"/>
      <c r="AJ654" s="17">
        <v>0.366464582690052</v>
      </c>
      <c r="AK654" s="17">
        <v>0.32726464220978402</v>
      </c>
      <c r="AL654" s="17">
        <v>0.375404902222637</v>
      </c>
      <c r="AM654" s="17">
        <v>0.11380520322441</v>
      </c>
      <c r="AN654" s="17">
        <v>0.30110324119897403</v>
      </c>
      <c r="AO654" s="17"/>
      <c r="AP654" s="17">
        <v>0.39036249512235499</v>
      </c>
      <c r="AQ654" s="17">
        <v>0.31756588454250501</v>
      </c>
      <c r="AR654" s="17">
        <v>0.40123262613398197</v>
      </c>
    </row>
    <row r="655" spans="2:44" x14ac:dyDescent="0.5">
      <c r="B655" t="s">
        <v>298</v>
      </c>
      <c r="C655" s="17">
        <v>0.33635458390093598</v>
      </c>
      <c r="D655" s="17">
        <v>0.34530260289263298</v>
      </c>
      <c r="E655" s="17">
        <v>0.327407809471774</v>
      </c>
      <c r="F655" s="17"/>
      <c r="G655" s="17">
        <v>0.28761065594737001</v>
      </c>
      <c r="H655" s="17">
        <v>0.25554520074537501</v>
      </c>
      <c r="I655" s="17">
        <v>0.352917016621141</v>
      </c>
      <c r="J655" s="17">
        <v>0.24667429974251401</v>
      </c>
      <c r="K655" s="17">
        <v>0.39359379356959001</v>
      </c>
      <c r="L655" s="17">
        <v>0.474922584285422</v>
      </c>
      <c r="M655" s="17"/>
      <c r="N655" s="17">
        <v>0.356646051246579</v>
      </c>
      <c r="O655" s="17">
        <v>0.32968696955462001</v>
      </c>
      <c r="P655" s="17">
        <v>0.33340406462970601</v>
      </c>
      <c r="Q655" s="17">
        <v>0.31761220959575198</v>
      </c>
      <c r="R655" s="17"/>
      <c r="S655" s="17">
        <v>0.37220587861320098</v>
      </c>
      <c r="T655" s="17">
        <v>0.231255928608817</v>
      </c>
      <c r="U655" s="17">
        <v>0.43786039606944599</v>
      </c>
      <c r="V655" s="17">
        <v>0.31658284127370501</v>
      </c>
      <c r="W655" s="17">
        <v>0.309360456481029</v>
      </c>
      <c r="X655" s="17">
        <v>0.30830353930330701</v>
      </c>
      <c r="Y655" s="17">
        <v>0.34995793636340899</v>
      </c>
      <c r="Z655" s="17">
        <v>0.40124197886905599</v>
      </c>
      <c r="AA655" s="17">
        <v>0.29791982799549099</v>
      </c>
      <c r="AB655" s="17">
        <v>0.42741266307113401</v>
      </c>
      <c r="AC655" s="17">
        <v>0.36424446710658798</v>
      </c>
      <c r="AD655" s="17">
        <v>0.32633370643118798</v>
      </c>
      <c r="AE655" s="17"/>
      <c r="AF655" s="17">
        <v>0.316495765850411</v>
      </c>
      <c r="AG655" s="17">
        <v>0.37524989970536199</v>
      </c>
      <c r="AH655" s="17">
        <v>0.31095405924150299</v>
      </c>
      <c r="AI655" s="17"/>
      <c r="AJ655" s="17">
        <v>0.34558274460725802</v>
      </c>
      <c r="AK655" s="17">
        <v>0.32047858228142301</v>
      </c>
      <c r="AL655" s="17">
        <v>0.44178745358878102</v>
      </c>
      <c r="AM655" s="17">
        <v>0.244746998588073</v>
      </c>
      <c r="AN655" s="17">
        <v>0.32261236680668998</v>
      </c>
      <c r="AO655" s="17"/>
      <c r="AP655" s="17">
        <v>0.35035482637830301</v>
      </c>
      <c r="AQ655" s="17">
        <v>0.33601630708872998</v>
      </c>
      <c r="AR655" s="17">
        <v>0.48189769051460701</v>
      </c>
    </row>
    <row r="656" spans="2:44" x14ac:dyDescent="0.5">
      <c r="B656" t="s">
        <v>301</v>
      </c>
      <c r="C656" s="17">
        <v>0.33132402790374199</v>
      </c>
      <c r="D656" s="17">
        <v>0.35046984291903999</v>
      </c>
      <c r="E656" s="17">
        <v>0.31218087584256998</v>
      </c>
      <c r="F656" s="17"/>
      <c r="G656" s="17">
        <v>0.25936524076932199</v>
      </c>
      <c r="H656" s="17">
        <v>0.31063785244973502</v>
      </c>
      <c r="I656" s="17">
        <v>0.285329245086965</v>
      </c>
      <c r="J656" s="17">
        <v>0.31360039452174299</v>
      </c>
      <c r="K656" s="17">
        <v>0.45331332544020703</v>
      </c>
      <c r="L656" s="17">
        <v>0.38175090899886799</v>
      </c>
      <c r="M656" s="17"/>
      <c r="N656" s="17">
        <v>0.363698453668647</v>
      </c>
      <c r="O656" s="17">
        <v>0.33084598135864801</v>
      </c>
      <c r="P656" s="17">
        <v>0.36103433957763598</v>
      </c>
      <c r="Q656" s="17">
        <v>0.27208507514717201</v>
      </c>
      <c r="R656" s="17"/>
      <c r="S656" s="17">
        <v>0.311711630719194</v>
      </c>
      <c r="T656" s="17">
        <v>0.26637856255771603</v>
      </c>
      <c r="U656" s="17">
        <v>0.22911501963213399</v>
      </c>
      <c r="V656" s="17">
        <v>0.35087240084287502</v>
      </c>
      <c r="W656" s="17">
        <v>0.30734695013011498</v>
      </c>
      <c r="X656" s="17">
        <v>0.39812231903031098</v>
      </c>
      <c r="Y656" s="17">
        <v>0.31966634650687797</v>
      </c>
      <c r="Z656" s="17">
        <v>0.43962493744505399</v>
      </c>
      <c r="AA656" s="17">
        <v>0.29581546722262603</v>
      </c>
      <c r="AB656" s="17">
        <v>0.44686772365934402</v>
      </c>
      <c r="AC656" s="17">
        <v>0.38955225343586902</v>
      </c>
      <c r="AD656" s="17">
        <v>0.36214405352891199</v>
      </c>
      <c r="AE656" s="17"/>
      <c r="AF656" s="17">
        <v>0.33365176104080801</v>
      </c>
      <c r="AG656" s="17">
        <v>0.34438347783072498</v>
      </c>
      <c r="AH656" s="17">
        <v>0.30817892894162502</v>
      </c>
      <c r="AI656" s="17"/>
      <c r="AJ656" s="17">
        <v>0.366498720723063</v>
      </c>
      <c r="AK656" s="17">
        <v>0.303065954727753</v>
      </c>
      <c r="AL656" s="17">
        <v>0.38994983569015901</v>
      </c>
      <c r="AM656" s="17">
        <v>0.195886785781444</v>
      </c>
      <c r="AN656" s="17">
        <v>0.32761458291161999</v>
      </c>
      <c r="AO656" s="17"/>
      <c r="AP656" s="17">
        <v>0.35849728683212601</v>
      </c>
      <c r="AQ656" s="17">
        <v>0.34593634335294599</v>
      </c>
      <c r="AR656" s="17">
        <v>0.40113475241102697</v>
      </c>
    </row>
    <row r="657" spans="2:44" x14ac:dyDescent="0.5">
      <c r="B657" t="s">
        <v>299</v>
      </c>
      <c r="C657" s="17">
        <v>0.28475375468340303</v>
      </c>
      <c r="D657" s="17">
        <v>0.30512204087307399</v>
      </c>
      <c r="E657" s="17">
        <v>0.264388301478992</v>
      </c>
      <c r="F657" s="17"/>
      <c r="G657" s="17">
        <v>0.28022682922956199</v>
      </c>
      <c r="H657" s="17">
        <v>0.217270196358644</v>
      </c>
      <c r="I657" s="17">
        <v>0.256530654482439</v>
      </c>
      <c r="J657" s="17">
        <v>0.25126961102411599</v>
      </c>
      <c r="K657" s="17">
        <v>0.33243063737900902</v>
      </c>
      <c r="L657" s="17">
        <v>0.371900274978894</v>
      </c>
      <c r="M657" s="17"/>
      <c r="N657" s="17">
        <v>0.306943582905784</v>
      </c>
      <c r="O657" s="17">
        <v>0.23879479682522001</v>
      </c>
      <c r="P657" s="17">
        <v>0.32048731794854601</v>
      </c>
      <c r="Q657" s="17">
        <v>0.27603695631852598</v>
      </c>
      <c r="R657" s="17"/>
      <c r="S657" s="17">
        <v>0.30542477365897303</v>
      </c>
      <c r="T657" s="17">
        <v>0.234401067413196</v>
      </c>
      <c r="U657" s="17">
        <v>0.33339982367232501</v>
      </c>
      <c r="V657" s="17">
        <v>0.218064703473419</v>
      </c>
      <c r="W657" s="17">
        <v>0.30171881744794898</v>
      </c>
      <c r="X657" s="17">
        <v>0.311777646742258</v>
      </c>
      <c r="Y657" s="17">
        <v>0.25753122494449299</v>
      </c>
      <c r="Z657" s="17">
        <v>0.42093050727850201</v>
      </c>
      <c r="AA657" s="17">
        <v>0.190396708780776</v>
      </c>
      <c r="AB657" s="17">
        <v>0.37247342788913201</v>
      </c>
      <c r="AC657" s="17">
        <v>0.37241223627845699</v>
      </c>
      <c r="AD657" s="17">
        <v>0.238633179357116</v>
      </c>
      <c r="AE657" s="17"/>
      <c r="AF657" s="17">
        <v>0.29502510032644802</v>
      </c>
      <c r="AG657" s="17">
        <v>0.29206990368018299</v>
      </c>
      <c r="AH657" s="17">
        <v>0.268004247676013</v>
      </c>
      <c r="AI657" s="17"/>
      <c r="AJ657" s="17">
        <v>0.30827450413454299</v>
      </c>
      <c r="AK657" s="17">
        <v>0.25936145910737901</v>
      </c>
      <c r="AL657" s="17">
        <v>0.33875074029388602</v>
      </c>
      <c r="AM657" s="17">
        <v>0.248628070702687</v>
      </c>
      <c r="AN657" s="17">
        <v>0.24624455018749999</v>
      </c>
      <c r="AO657" s="17"/>
      <c r="AP657" s="17">
        <v>0.30510492485893498</v>
      </c>
      <c r="AQ657" s="17">
        <v>0.31971643465535798</v>
      </c>
      <c r="AR657" s="17">
        <v>0.30889254348281903</v>
      </c>
    </row>
    <row r="658" spans="2:44" x14ac:dyDescent="0.5">
      <c r="B658" t="s">
        <v>304</v>
      </c>
      <c r="C658" s="17">
        <v>0.2750999069642</v>
      </c>
      <c r="D658" s="17">
        <v>0.27504641667443203</v>
      </c>
      <c r="E658" s="17">
        <v>0.27515338981410797</v>
      </c>
      <c r="F658" s="17"/>
      <c r="G658" s="17">
        <v>0.32279853904653599</v>
      </c>
      <c r="H658" s="17">
        <v>0.28336905106223398</v>
      </c>
      <c r="I658" s="17">
        <v>0.243528189792456</v>
      </c>
      <c r="J658" s="17">
        <v>0.247710232678721</v>
      </c>
      <c r="K658" s="17">
        <v>0.26056811506257799</v>
      </c>
      <c r="L658" s="17">
        <v>0.287496982401164</v>
      </c>
      <c r="M658" s="17"/>
      <c r="N658" s="17">
        <v>0.28809000649816902</v>
      </c>
      <c r="O658" s="17">
        <v>0.26450572994454502</v>
      </c>
      <c r="P658" s="17">
        <v>0.28457605348178</v>
      </c>
      <c r="Q658" s="17">
        <v>0.26098659535374102</v>
      </c>
      <c r="R658" s="17"/>
      <c r="S658" s="17">
        <v>0.27374055995077101</v>
      </c>
      <c r="T658" s="17">
        <v>0.25065252470709698</v>
      </c>
      <c r="U658" s="17">
        <v>0.29840240110185901</v>
      </c>
      <c r="V658" s="17">
        <v>0.29031544062667097</v>
      </c>
      <c r="W658" s="17">
        <v>0.207924732089765</v>
      </c>
      <c r="X658" s="17">
        <v>0.24524546693060001</v>
      </c>
      <c r="Y658" s="17">
        <v>0.30099893551693502</v>
      </c>
      <c r="Z658" s="17">
        <v>0.35007742731802</v>
      </c>
      <c r="AA658" s="17">
        <v>0.33459098821375599</v>
      </c>
      <c r="AB658" s="17">
        <v>0.25616983359977102</v>
      </c>
      <c r="AC658" s="17">
        <v>0.25857990563017202</v>
      </c>
      <c r="AD658" s="17">
        <v>0.28573606700361098</v>
      </c>
      <c r="AE658" s="17"/>
      <c r="AF658" s="17">
        <v>0.26357415009555601</v>
      </c>
      <c r="AG658" s="17">
        <v>0.28827284750014598</v>
      </c>
      <c r="AH658" s="17">
        <v>0.24595229592235099</v>
      </c>
      <c r="AI658" s="17"/>
      <c r="AJ658" s="17">
        <v>0.27629660390897198</v>
      </c>
      <c r="AK658" s="17">
        <v>0.24639786194025101</v>
      </c>
      <c r="AL658" s="17">
        <v>0.31162047548939098</v>
      </c>
      <c r="AM658" s="17">
        <v>0.275398441253693</v>
      </c>
      <c r="AN658" s="17">
        <v>0.29522262447023201</v>
      </c>
      <c r="AO658" s="17"/>
      <c r="AP658" s="17">
        <v>0.27327474517438899</v>
      </c>
      <c r="AQ658" s="17">
        <v>0.28097586901256499</v>
      </c>
      <c r="AR658" s="17">
        <v>0.34839391079580501</v>
      </c>
    </row>
    <row r="659" spans="2:44" x14ac:dyDescent="0.5">
      <c r="B659" t="s">
        <v>305</v>
      </c>
      <c r="C659" s="17">
        <v>0.22899273931143599</v>
      </c>
      <c r="D659" s="17">
        <v>0.223983547102827</v>
      </c>
      <c r="E659" s="17">
        <v>0.23400123480125501</v>
      </c>
      <c r="F659" s="17"/>
      <c r="G659" s="17">
        <v>0.28981036107008401</v>
      </c>
      <c r="H659" s="17">
        <v>0.20483252266307</v>
      </c>
      <c r="I659" s="17">
        <v>0.26703483685608198</v>
      </c>
      <c r="J659" s="17">
        <v>0.19513921190313099</v>
      </c>
      <c r="K659" s="17">
        <v>0.18871942583833001</v>
      </c>
      <c r="L659" s="17">
        <v>0.227802047103976</v>
      </c>
      <c r="M659" s="17"/>
      <c r="N659" s="17">
        <v>0.24532090854623401</v>
      </c>
      <c r="O659" s="17">
        <v>0.21654540481094101</v>
      </c>
      <c r="P659" s="17">
        <v>0.28322839916271902</v>
      </c>
      <c r="Q659" s="17">
        <v>0.18080975838879201</v>
      </c>
      <c r="R659" s="17"/>
      <c r="S659" s="17">
        <v>0.24589410629549499</v>
      </c>
      <c r="T659" s="17">
        <v>0.148500309023892</v>
      </c>
      <c r="U659" s="17">
        <v>0.215226838335244</v>
      </c>
      <c r="V659" s="17">
        <v>0.261844779222631</v>
      </c>
      <c r="W659" s="17">
        <v>0.232070895395041</v>
      </c>
      <c r="X659" s="17">
        <v>0.19244843439182699</v>
      </c>
      <c r="Y659" s="17">
        <v>0.25993755764187099</v>
      </c>
      <c r="Z659" s="17">
        <v>0.40713989493923702</v>
      </c>
      <c r="AA659" s="17">
        <v>0.29301127031701701</v>
      </c>
      <c r="AB659" s="17">
        <v>0.19500357440353999</v>
      </c>
      <c r="AC659" s="17">
        <v>0.14511943309323799</v>
      </c>
      <c r="AD659" s="17">
        <v>0.29728089486662401</v>
      </c>
      <c r="AE659" s="17"/>
      <c r="AF659" s="17">
        <v>0.23581322842084601</v>
      </c>
      <c r="AG659" s="17">
        <v>0.22034933021070699</v>
      </c>
      <c r="AH659" s="17">
        <v>0.233160499596302</v>
      </c>
      <c r="AI659" s="17"/>
      <c r="AJ659" s="17">
        <v>0.23008990904701601</v>
      </c>
      <c r="AK659" s="17">
        <v>0.20438823314836199</v>
      </c>
      <c r="AL659" s="17">
        <v>0.16604515993563301</v>
      </c>
      <c r="AM659" s="17">
        <v>0.242549861755253</v>
      </c>
      <c r="AN659" s="17">
        <v>0.279249364981214</v>
      </c>
      <c r="AO659" s="17"/>
      <c r="AP659" s="17">
        <v>0.22292793766626201</v>
      </c>
      <c r="AQ659" s="17">
        <v>0.253984057555041</v>
      </c>
      <c r="AR659" s="17">
        <v>0.17841968046418299</v>
      </c>
    </row>
    <row r="660" spans="2:44" x14ac:dyDescent="0.5">
      <c r="B660" t="s">
        <v>303</v>
      </c>
      <c r="C660" s="17">
        <v>0.20168057589045801</v>
      </c>
      <c r="D660" s="17">
        <v>0.20752853334721399</v>
      </c>
      <c r="E660" s="17">
        <v>0.19583343181471699</v>
      </c>
      <c r="F660" s="17"/>
      <c r="G660" s="17">
        <v>0.221710089416877</v>
      </c>
      <c r="H660" s="17">
        <v>0.23366503810507</v>
      </c>
      <c r="I660" s="17">
        <v>0.18868638843007701</v>
      </c>
      <c r="J660" s="17">
        <v>0.14293205322602501</v>
      </c>
      <c r="K660" s="17">
        <v>0.222597125945073</v>
      </c>
      <c r="L660" s="17">
        <v>0.20265337480951201</v>
      </c>
      <c r="M660" s="17"/>
      <c r="N660" s="17">
        <v>0.20534617157933199</v>
      </c>
      <c r="O660" s="17">
        <v>0.19396938301059599</v>
      </c>
      <c r="P660" s="17">
        <v>0.232981837615472</v>
      </c>
      <c r="Q660" s="17">
        <v>0.182963932248042</v>
      </c>
      <c r="R660" s="17"/>
      <c r="S660" s="17">
        <v>0.19833283715994501</v>
      </c>
      <c r="T660" s="17">
        <v>0.19989143319934599</v>
      </c>
      <c r="U660" s="17">
        <v>0.220148910830024</v>
      </c>
      <c r="V660" s="17">
        <v>0.17351003587960401</v>
      </c>
      <c r="W660" s="17">
        <v>0.21229517292114999</v>
      </c>
      <c r="X660" s="17">
        <v>0.16786419218061699</v>
      </c>
      <c r="Y660" s="17">
        <v>0.20222284677719199</v>
      </c>
      <c r="Z660" s="17">
        <v>0.28353422442787701</v>
      </c>
      <c r="AA660" s="17">
        <v>0.17308316410728</v>
      </c>
      <c r="AB660" s="17">
        <v>0.29317435566105399</v>
      </c>
      <c r="AC660" s="17">
        <v>0.11556367308762901</v>
      </c>
      <c r="AD660" s="17">
        <v>0.201743418724882</v>
      </c>
      <c r="AE660" s="17"/>
      <c r="AF660" s="17">
        <v>0.18097694931408101</v>
      </c>
      <c r="AG660" s="17">
        <v>0.239734679721056</v>
      </c>
      <c r="AH660" s="17">
        <v>0.18233319830552799</v>
      </c>
      <c r="AI660" s="17"/>
      <c r="AJ660" s="17">
        <v>0.23071759502393499</v>
      </c>
      <c r="AK660" s="17">
        <v>0.198069557291913</v>
      </c>
      <c r="AL660" s="17">
        <v>0.17095494006162301</v>
      </c>
      <c r="AM660" s="17">
        <v>0.20143916662635999</v>
      </c>
      <c r="AN660" s="17">
        <v>0.13645723472474999</v>
      </c>
      <c r="AO660" s="17"/>
      <c r="AP660" s="17">
        <v>0.24255307785514499</v>
      </c>
      <c r="AQ660" s="17">
        <v>0.19922146563889101</v>
      </c>
      <c r="AR660" s="17">
        <v>0.22265178293920801</v>
      </c>
    </row>
    <row r="661" spans="2:44" x14ac:dyDescent="0.5">
      <c r="B661" t="s">
        <v>306</v>
      </c>
      <c r="C661" s="17">
        <v>0.15295605236144899</v>
      </c>
      <c r="D661" s="17">
        <v>0.17244744796782999</v>
      </c>
      <c r="E661" s="17">
        <v>0.133467367775326</v>
      </c>
      <c r="F661" s="17"/>
      <c r="G661" s="17">
        <v>0.176014318880786</v>
      </c>
      <c r="H661" s="17">
        <v>0.14672224952722299</v>
      </c>
      <c r="I661" s="17">
        <v>0.119585948044462</v>
      </c>
      <c r="J661" s="17">
        <v>0.13513804971818999</v>
      </c>
      <c r="K661" s="17">
        <v>0.18966081428899101</v>
      </c>
      <c r="L661" s="17">
        <v>0.15980259389219101</v>
      </c>
      <c r="M661" s="17"/>
      <c r="N661" s="17">
        <v>0.154454087943416</v>
      </c>
      <c r="O661" s="17">
        <v>0.11181725281964899</v>
      </c>
      <c r="P661" s="17">
        <v>0.206184465493192</v>
      </c>
      <c r="Q661" s="17">
        <v>0.14837489753989799</v>
      </c>
      <c r="R661" s="17"/>
      <c r="S661" s="17">
        <v>0.19987752311701901</v>
      </c>
      <c r="T661" s="17">
        <v>0.17412474203716999</v>
      </c>
      <c r="U661" s="17">
        <v>0.11701312739235301</v>
      </c>
      <c r="V661" s="17">
        <v>0.13672160737578001</v>
      </c>
      <c r="W661" s="17">
        <v>0.12021413912927301</v>
      </c>
      <c r="X661" s="17">
        <v>9.4039074863916397E-2</v>
      </c>
      <c r="Y661" s="17">
        <v>0.193346506601766</v>
      </c>
      <c r="Z661" s="17">
        <v>0.28314719954644202</v>
      </c>
      <c r="AA661" s="17">
        <v>0.10720823254213301</v>
      </c>
      <c r="AB661" s="17">
        <v>0.19410017967743901</v>
      </c>
      <c r="AC661" s="17">
        <v>7.7022794423789495E-2</v>
      </c>
      <c r="AD661" s="17">
        <v>0.16709702276202601</v>
      </c>
      <c r="AE661" s="17"/>
      <c r="AF661" s="17">
        <v>0.14900865049950199</v>
      </c>
      <c r="AG661" s="17">
        <v>0.14811178057973801</v>
      </c>
      <c r="AH661" s="17">
        <v>0.16983107870169001</v>
      </c>
      <c r="AI661" s="17"/>
      <c r="AJ661" s="17">
        <v>0.160559713565845</v>
      </c>
      <c r="AK661" s="17">
        <v>0.15953696000190401</v>
      </c>
      <c r="AL661" s="17">
        <v>0.185573983761984</v>
      </c>
      <c r="AM661" s="17">
        <v>0.112960585514341</v>
      </c>
      <c r="AN661" s="17">
        <v>0.147710583615596</v>
      </c>
      <c r="AO661" s="17"/>
      <c r="AP661" s="17">
        <v>0.147705243697099</v>
      </c>
      <c r="AQ661" s="17">
        <v>0.17766846666221101</v>
      </c>
      <c r="AR661" s="17">
        <v>0.17375073757347201</v>
      </c>
    </row>
    <row r="662" spans="2:44" x14ac:dyDescent="0.5">
      <c r="B662" t="s">
        <v>87</v>
      </c>
      <c r="C662" s="17">
        <v>6.3751989448555105E-2</v>
      </c>
      <c r="D662" s="17">
        <v>5.5040898019282802E-2</v>
      </c>
      <c r="E662" s="17">
        <v>7.2461869269084794E-2</v>
      </c>
      <c r="F662" s="17"/>
      <c r="G662" s="17">
        <v>3.1465978072254999E-2</v>
      </c>
      <c r="H662" s="17">
        <v>5.6898574445903002E-2</v>
      </c>
      <c r="I662" s="17">
        <v>7.9442404942431905E-2</v>
      </c>
      <c r="J662" s="17">
        <v>9.1459616517448494E-2</v>
      </c>
      <c r="K662" s="17">
        <v>8.7131868562266193E-2</v>
      </c>
      <c r="L662" s="17">
        <v>4.5142117417444602E-2</v>
      </c>
      <c r="M662" s="17"/>
      <c r="N662" s="17">
        <v>6.1636056784983802E-2</v>
      </c>
      <c r="O662" s="17">
        <v>4.4869162491361601E-2</v>
      </c>
      <c r="P662" s="17">
        <v>7.6388787786080103E-2</v>
      </c>
      <c r="Q662" s="17">
        <v>7.5434002221321905E-2</v>
      </c>
      <c r="R662" s="17"/>
      <c r="S662" s="17">
        <v>5.9981942732331699E-2</v>
      </c>
      <c r="T662" s="17">
        <v>4.6723408250797502E-2</v>
      </c>
      <c r="U662" s="17">
        <v>6.3049093013629404E-2</v>
      </c>
      <c r="V662" s="17">
        <v>2.20331503873138E-2</v>
      </c>
      <c r="W662" s="17">
        <v>8.1322183441874196E-2</v>
      </c>
      <c r="X662" s="17">
        <v>0.123536580633787</v>
      </c>
      <c r="Y662" s="17">
        <v>4.2609407139220797E-2</v>
      </c>
      <c r="Z662" s="17">
        <v>8.5153415150141104E-2</v>
      </c>
      <c r="AA662" s="17">
        <v>4.5737550689421001E-2</v>
      </c>
      <c r="AB662" s="17">
        <v>6.8632650706075493E-2</v>
      </c>
      <c r="AC662" s="17">
        <v>6.8178988550113201E-2</v>
      </c>
      <c r="AD662" s="17">
        <v>0.102426822117353</v>
      </c>
      <c r="AE662" s="17"/>
      <c r="AF662" s="17">
        <v>6.8801002977263007E-2</v>
      </c>
      <c r="AG662" s="17">
        <v>3.7602036847820701E-2</v>
      </c>
      <c r="AH662" s="17">
        <v>0.10145755937650699</v>
      </c>
      <c r="AI662" s="17"/>
      <c r="AJ662" s="17">
        <v>4.14135716485977E-2</v>
      </c>
      <c r="AK662" s="17">
        <v>4.4134902801952397E-2</v>
      </c>
      <c r="AL662" s="17">
        <v>4.3013030116688403E-2</v>
      </c>
      <c r="AM662" s="17">
        <v>0.115644810949079</v>
      </c>
      <c r="AN662" s="17">
        <v>0.109681535810236</v>
      </c>
      <c r="AO662" s="17"/>
      <c r="AP662" s="17">
        <v>2.9660895319160201E-2</v>
      </c>
      <c r="AQ662" s="17">
        <v>4.9078134734847699E-2</v>
      </c>
      <c r="AR662" s="17">
        <v>3.9363392045398099E-2</v>
      </c>
    </row>
    <row r="663" spans="2:44" x14ac:dyDescent="0.5">
      <c r="B663" t="s">
        <v>313</v>
      </c>
      <c r="C663" s="17">
        <v>4.2744369565738197E-2</v>
      </c>
      <c r="D663" s="17">
        <v>4.0489096056414597E-2</v>
      </c>
      <c r="E663" s="17">
        <v>4.4999329393461497E-2</v>
      </c>
      <c r="F663" s="17"/>
      <c r="G663" s="17">
        <v>1.9167733879688901E-2</v>
      </c>
      <c r="H663" s="17">
        <v>4.1004039136682199E-2</v>
      </c>
      <c r="I663" s="17">
        <v>3.4437332211400697E-2</v>
      </c>
      <c r="J663" s="17">
        <v>3.8489785524999598E-2</v>
      </c>
      <c r="K663" s="17">
        <v>1.4397496715803501E-2</v>
      </c>
      <c r="L663" s="17">
        <v>8.9747969877842601E-2</v>
      </c>
      <c r="M663" s="17"/>
      <c r="N663" s="17">
        <v>4.9960904595753003E-2</v>
      </c>
      <c r="O663" s="17">
        <v>3.5207385671491301E-2</v>
      </c>
      <c r="P663" s="17">
        <v>1.15443645922519E-2</v>
      </c>
      <c r="Q663" s="17">
        <v>6.8579550762998098E-2</v>
      </c>
      <c r="R663" s="17"/>
      <c r="S663" s="17">
        <v>2.9513347433051802E-2</v>
      </c>
      <c r="T663" s="17">
        <v>5.4708182553092899E-2</v>
      </c>
      <c r="U663" s="17">
        <v>5.7200187664780897E-2</v>
      </c>
      <c r="V663" s="17">
        <v>5.33806105294546E-2</v>
      </c>
      <c r="W663" s="17">
        <v>2.7136558713690299E-2</v>
      </c>
      <c r="X663" s="17">
        <v>3.5533542556606401E-2</v>
      </c>
      <c r="Y663" s="17">
        <v>2.7127716149562501E-2</v>
      </c>
      <c r="Z663" s="17">
        <v>0</v>
      </c>
      <c r="AA663" s="17">
        <v>9.3524088920899501E-3</v>
      </c>
      <c r="AB663" s="17">
        <v>8.5563385509874093E-2</v>
      </c>
      <c r="AC663" s="17">
        <v>4.0091469857532501E-2</v>
      </c>
      <c r="AD663" s="17">
        <v>9.0970457903160801E-2</v>
      </c>
      <c r="AE663" s="17"/>
      <c r="AF663" s="17">
        <v>6.3261510215494199E-2</v>
      </c>
      <c r="AG663" s="17">
        <v>3.199844106935E-2</v>
      </c>
      <c r="AH663" s="17">
        <v>2.8308795094452801E-2</v>
      </c>
      <c r="AI663" s="17"/>
      <c r="AJ663" s="17">
        <v>5.0587577133881401E-2</v>
      </c>
      <c r="AK663" s="17">
        <v>2.9659226310014001E-2</v>
      </c>
      <c r="AL663" s="17">
        <v>4.2085387018943002E-2</v>
      </c>
      <c r="AM663" s="17">
        <v>0.15368711867304</v>
      </c>
      <c r="AN663" s="17">
        <v>4.2815549573909699E-2</v>
      </c>
      <c r="AO663" s="17"/>
      <c r="AP663" s="17">
        <v>3.4278282488551602E-2</v>
      </c>
      <c r="AQ663" s="17">
        <v>2.7636115470016299E-2</v>
      </c>
      <c r="AR663" s="17">
        <v>3.8324286948351799E-2</v>
      </c>
    </row>
    <row r="664" spans="2:44" x14ac:dyDescent="0.5">
      <c r="B664" t="s">
        <v>149</v>
      </c>
      <c r="C664" s="17">
        <v>1.1112561230461799E-3</v>
      </c>
      <c r="D664" s="17">
        <v>2.2226668300431799E-3</v>
      </c>
      <c r="E664" s="17">
        <v>0</v>
      </c>
      <c r="F664" s="17"/>
      <c r="G664" s="17">
        <v>0</v>
      </c>
      <c r="H664" s="17">
        <v>0</v>
      </c>
      <c r="I664" s="17">
        <v>0</v>
      </c>
      <c r="J664" s="17">
        <v>6.6122889556264001E-3</v>
      </c>
      <c r="K664" s="17">
        <v>0</v>
      </c>
      <c r="L664" s="17">
        <v>0</v>
      </c>
      <c r="M664" s="17"/>
      <c r="N664" s="17">
        <v>0</v>
      </c>
      <c r="O664" s="17">
        <v>0</v>
      </c>
      <c r="P664" s="17">
        <v>5.2944246564693397E-3</v>
      </c>
      <c r="Q664" s="17">
        <v>0</v>
      </c>
      <c r="R664" s="17"/>
      <c r="S664" s="17">
        <v>0</v>
      </c>
      <c r="T664" s="17">
        <v>8.0151076730543697E-3</v>
      </c>
      <c r="U664" s="17">
        <v>0</v>
      </c>
      <c r="V664" s="17">
        <v>0</v>
      </c>
      <c r="W664" s="17">
        <v>0</v>
      </c>
      <c r="X664" s="17">
        <v>0</v>
      </c>
      <c r="Y664" s="17">
        <v>0</v>
      </c>
      <c r="Z664" s="17">
        <v>0</v>
      </c>
      <c r="AA664" s="17">
        <v>0</v>
      </c>
      <c r="AB664" s="17">
        <v>0</v>
      </c>
      <c r="AC664" s="17">
        <v>0</v>
      </c>
      <c r="AD664" s="17">
        <v>0</v>
      </c>
      <c r="AE664" s="17"/>
      <c r="AF664" s="17">
        <v>0</v>
      </c>
      <c r="AG664" s="17">
        <v>0</v>
      </c>
      <c r="AH664" s="17">
        <v>7.2196981951970903E-3</v>
      </c>
      <c r="AI664" s="17"/>
      <c r="AJ664" s="17">
        <v>0</v>
      </c>
      <c r="AK664" s="17">
        <v>0</v>
      </c>
      <c r="AL664" s="17">
        <v>0</v>
      </c>
      <c r="AM664" s="17">
        <v>0</v>
      </c>
      <c r="AN664" s="17">
        <v>7.2402600741869397E-3</v>
      </c>
      <c r="AO664" s="17"/>
      <c r="AP664" s="17">
        <v>0</v>
      </c>
      <c r="AQ664" s="17">
        <v>0</v>
      </c>
      <c r="AR664" s="17">
        <v>0</v>
      </c>
    </row>
    <row r="665" spans="2:44" x14ac:dyDescent="0.5">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17"/>
      <c r="AK665" s="17"/>
      <c r="AL665" s="17"/>
      <c r="AM665" s="17"/>
      <c r="AN665" s="17"/>
      <c r="AO665" s="17"/>
      <c r="AP665" s="17"/>
      <c r="AQ665" s="17"/>
      <c r="AR665" s="17"/>
    </row>
    <row r="666" spans="2:44" x14ac:dyDescent="0.5">
      <c r="B666" s="6" t="s">
        <v>318</v>
      </c>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17"/>
      <c r="AK666" s="17"/>
      <c r="AL666" s="17"/>
      <c r="AM666" s="17"/>
      <c r="AN666" s="17"/>
      <c r="AO666" s="17"/>
      <c r="AP666" s="17"/>
      <c r="AQ666" s="17"/>
      <c r="AR666" s="17"/>
    </row>
    <row r="667" spans="2:44" x14ac:dyDescent="0.5">
      <c r="B667" s="24" t="s">
        <v>75</v>
      </c>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17"/>
      <c r="AK667" s="17"/>
      <c r="AL667" s="17"/>
      <c r="AM667" s="17"/>
      <c r="AN667" s="17"/>
      <c r="AO667" s="17"/>
      <c r="AP667" s="17"/>
      <c r="AQ667" s="17"/>
      <c r="AR667" s="17"/>
    </row>
    <row r="668" spans="2:44" x14ac:dyDescent="0.5">
      <c r="B668" t="s">
        <v>315</v>
      </c>
      <c r="C668" s="17">
        <v>0.60368496615124601</v>
      </c>
      <c r="D668" s="17">
        <v>0.63410254100488295</v>
      </c>
      <c r="E668" s="17">
        <v>0.57240282579110902</v>
      </c>
      <c r="F668" s="17"/>
      <c r="G668" s="17">
        <v>0.467593302217434</v>
      </c>
      <c r="H668" s="17">
        <v>0.54610818170720099</v>
      </c>
      <c r="I668" s="17">
        <v>0.53343699110322396</v>
      </c>
      <c r="J668" s="17">
        <v>0.57711013702176195</v>
      </c>
      <c r="K668" s="17">
        <v>0.68868570070044199</v>
      </c>
      <c r="L668" s="17">
        <v>0.76290153278252104</v>
      </c>
      <c r="M668" s="17"/>
      <c r="N668" s="17">
        <v>0.68056208247830297</v>
      </c>
      <c r="O668" s="17">
        <v>0.63695668088534796</v>
      </c>
      <c r="P668" s="17">
        <v>0.57526800737606698</v>
      </c>
      <c r="Q668" s="17">
        <v>0.50931561230116995</v>
      </c>
      <c r="R668" s="17"/>
      <c r="S668" s="17">
        <v>0.57871167054030603</v>
      </c>
      <c r="T668" s="17">
        <v>0.59031381699164198</v>
      </c>
      <c r="U668" s="17">
        <v>0.56079896378947902</v>
      </c>
      <c r="V668" s="17">
        <v>0.63885391546245396</v>
      </c>
      <c r="W668" s="17">
        <v>0.59566809118950104</v>
      </c>
      <c r="X668" s="17">
        <v>0.55343251201513</v>
      </c>
      <c r="Y668" s="17">
        <v>0.62081093414667798</v>
      </c>
      <c r="Z668" s="17">
        <v>0.65614948821193697</v>
      </c>
      <c r="AA668" s="17">
        <v>0.62102630885494303</v>
      </c>
      <c r="AB668" s="17">
        <v>0.621845381646985</v>
      </c>
      <c r="AC668" s="17">
        <v>0.68906499250309305</v>
      </c>
      <c r="AD668" s="17">
        <v>0.580282484022556</v>
      </c>
      <c r="AE668" s="17"/>
      <c r="AF668" s="17">
        <v>0.61801065381799303</v>
      </c>
      <c r="AG668" s="17">
        <v>0.66467415112733197</v>
      </c>
      <c r="AH668" s="17">
        <v>0.499441505904478</v>
      </c>
      <c r="AI668" s="17"/>
      <c r="AJ668" s="17">
        <v>0.66323174755546599</v>
      </c>
      <c r="AK668" s="17">
        <v>0.59764991729465999</v>
      </c>
      <c r="AL668" s="17">
        <v>0.66530899098583796</v>
      </c>
      <c r="AM668" s="17">
        <v>0.44642289371241201</v>
      </c>
      <c r="AN668" s="17">
        <v>0.50215295210656596</v>
      </c>
      <c r="AO668" s="17"/>
      <c r="AP668" s="17">
        <v>0.683897592336835</v>
      </c>
      <c r="AQ668" s="17">
        <v>0.60940455263395199</v>
      </c>
      <c r="AR668" s="17">
        <v>0.64253961745753596</v>
      </c>
    </row>
    <row r="669" spans="2:44" x14ac:dyDescent="0.5">
      <c r="B669" t="s">
        <v>316</v>
      </c>
      <c r="C669" s="17">
        <v>0.14756934448724299</v>
      </c>
      <c r="D669" s="17">
        <v>0.15536004316597299</v>
      </c>
      <c r="E669" s="17">
        <v>0.14053489044838</v>
      </c>
      <c r="F669" s="17"/>
      <c r="G669" s="17">
        <v>0.22154169132186899</v>
      </c>
      <c r="H669" s="17">
        <v>0.213384306824278</v>
      </c>
      <c r="I669" s="17">
        <v>0.181742967624825</v>
      </c>
      <c r="J669" s="17">
        <v>0.127618544808318</v>
      </c>
      <c r="K669" s="17">
        <v>7.16603686074445E-2</v>
      </c>
      <c r="L669" s="17">
        <v>8.4392512128526304E-2</v>
      </c>
      <c r="M669" s="17"/>
      <c r="N669" s="17">
        <v>0.130611912539285</v>
      </c>
      <c r="O669" s="17">
        <v>0.14000999983982801</v>
      </c>
      <c r="P669" s="17">
        <v>0.17268674579696799</v>
      </c>
      <c r="Q669" s="17">
        <v>0.15104820025189</v>
      </c>
      <c r="R669" s="17"/>
      <c r="S669" s="17">
        <v>0.15390750532984099</v>
      </c>
      <c r="T669" s="17">
        <v>0.147675341830904</v>
      </c>
      <c r="U669" s="17">
        <v>0.148977748430666</v>
      </c>
      <c r="V669" s="17">
        <v>0.109411985932337</v>
      </c>
      <c r="W669" s="17">
        <v>0.15984416766867299</v>
      </c>
      <c r="X669" s="17">
        <v>0.15325145375128099</v>
      </c>
      <c r="Y669" s="17">
        <v>0.166634673052658</v>
      </c>
      <c r="Z669" s="17">
        <v>0.21817909618006801</v>
      </c>
      <c r="AA669" s="17">
        <v>0.15117551690630299</v>
      </c>
      <c r="AB669" s="17">
        <v>0.106727308851176</v>
      </c>
      <c r="AC669" s="17">
        <v>0.12850174131787301</v>
      </c>
      <c r="AD669" s="17">
        <v>0.17933936442892701</v>
      </c>
      <c r="AE669" s="17"/>
      <c r="AF669" s="17">
        <v>0.15013213528838501</v>
      </c>
      <c r="AG669" s="17">
        <v>0.13558601355894301</v>
      </c>
      <c r="AH669" s="17">
        <v>0.14261085645455199</v>
      </c>
      <c r="AI669" s="17"/>
      <c r="AJ669" s="17">
        <v>0.127804757080862</v>
      </c>
      <c r="AK669" s="17">
        <v>0.17865558380941099</v>
      </c>
      <c r="AL669" s="17">
        <v>0.15399274210210101</v>
      </c>
      <c r="AM669" s="17">
        <v>0.30564578009113602</v>
      </c>
      <c r="AN669" s="17">
        <v>0.13149290764660301</v>
      </c>
      <c r="AO669" s="17"/>
      <c r="AP669" s="17">
        <v>0.13882244077921799</v>
      </c>
      <c r="AQ669" s="17">
        <v>0.15528042257754601</v>
      </c>
      <c r="AR669" s="17">
        <v>0.15622431641971901</v>
      </c>
    </row>
    <row r="670" spans="2:44" x14ac:dyDescent="0.5">
      <c r="B670" t="s">
        <v>317</v>
      </c>
      <c r="C670" s="17">
        <v>5.88559165183625E-2</v>
      </c>
      <c r="D670" s="17">
        <v>5.91096404933815E-2</v>
      </c>
      <c r="E670" s="17">
        <v>5.8838980647433099E-2</v>
      </c>
      <c r="F670" s="17"/>
      <c r="G670" s="17">
        <v>0.13628881724963801</v>
      </c>
      <c r="H670" s="17">
        <v>7.3797258126125601E-2</v>
      </c>
      <c r="I670" s="17">
        <v>4.9663287254689097E-2</v>
      </c>
      <c r="J670" s="17">
        <v>5.1742787979292201E-2</v>
      </c>
      <c r="K670" s="17">
        <v>2.5201106871342398E-2</v>
      </c>
      <c r="L670" s="17">
        <v>3.1143006285352898E-2</v>
      </c>
      <c r="M670" s="17"/>
      <c r="N670" s="17">
        <v>4.9069699889027298E-2</v>
      </c>
      <c r="O670" s="17">
        <v>5.7119459320494802E-2</v>
      </c>
      <c r="P670" s="17">
        <v>6.2888383400756795E-2</v>
      </c>
      <c r="Q670" s="17">
        <v>6.8251804050659906E-2</v>
      </c>
      <c r="R670" s="17"/>
      <c r="S670" s="17">
        <v>8.7569704283112004E-2</v>
      </c>
      <c r="T670" s="17">
        <v>5.7107778409845399E-2</v>
      </c>
      <c r="U670" s="17">
        <v>3.7397243828178203E-2</v>
      </c>
      <c r="V670" s="17">
        <v>8.0015856649468003E-2</v>
      </c>
      <c r="W670" s="17">
        <v>8.3368353728696998E-2</v>
      </c>
      <c r="X670" s="17">
        <v>6.2609674807535307E-2</v>
      </c>
      <c r="Y670" s="17">
        <v>3.7136140169038399E-2</v>
      </c>
      <c r="Z670" s="17">
        <v>1.25773867781572E-2</v>
      </c>
      <c r="AA670" s="17">
        <v>4.4038607300261101E-2</v>
      </c>
      <c r="AB670" s="17">
        <v>6.3341830180457998E-2</v>
      </c>
      <c r="AC670" s="17">
        <v>3.7977035529668197E-2</v>
      </c>
      <c r="AD670" s="17">
        <v>5.2641342543271602E-2</v>
      </c>
      <c r="AE670" s="17"/>
      <c r="AF670" s="17">
        <v>6.0751404691176701E-2</v>
      </c>
      <c r="AG670" s="17">
        <v>4.7586300718915397E-2</v>
      </c>
      <c r="AH670" s="17">
        <v>5.5593456564276798E-2</v>
      </c>
      <c r="AI670" s="17"/>
      <c r="AJ670" s="17">
        <v>5.8808531517102199E-2</v>
      </c>
      <c r="AK670" s="17">
        <v>6.9495118246367296E-2</v>
      </c>
      <c r="AL670" s="17">
        <v>2.1208168226413301E-2</v>
      </c>
      <c r="AM670" s="17">
        <v>2.46365555144934E-2</v>
      </c>
      <c r="AN670" s="17">
        <v>4.9391707673179602E-2</v>
      </c>
      <c r="AO670" s="17"/>
      <c r="AP670" s="17">
        <v>5.3980187015145301E-2</v>
      </c>
      <c r="AQ670" s="17">
        <v>7.2748874466069396E-2</v>
      </c>
      <c r="AR670" s="17">
        <v>6.0821458081768601E-2</v>
      </c>
    </row>
    <row r="671" spans="2:44" x14ac:dyDescent="0.5">
      <c r="B671" t="s">
        <v>87</v>
      </c>
      <c r="C671" s="17">
        <v>0.18988977284314901</v>
      </c>
      <c r="D671" s="17">
        <v>0.15142777533576299</v>
      </c>
      <c r="E671" s="17">
        <v>0.22822330311307701</v>
      </c>
      <c r="F671" s="17"/>
      <c r="G671" s="17">
        <v>0.174576189211058</v>
      </c>
      <c r="H671" s="17">
        <v>0.166710253342396</v>
      </c>
      <c r="I671" s="17">
        <v>0.23515675401726199</v>
      </c>
      <c r="J671" s="17">
        <v>0.24352853019062801</v>
      </c>
      <c r="K671" s="17">
        <v>0.21445282382077099</v>
      </c>
      <c r="L671" s="17">
        <v>0.121562948803599</v>
      </c>
      <c r="M671" s="17"/>
      <c r="N671" s="17">
        <v>0.13975630509338499</v>
      </c>
      <c r="O671" s="17">
        <v>0.165913859954329</v>
      </c>
      <c r="P671" s="17">
        <v>0.18915686342620899</v>
      </c>
      <c r="Q671" s="17">
        <v>0.27138438339628002</v>
      </c>
      <c r="R671" s="17"/>
      <c r="S671" s="17">
        <v>0.17981111984674</v>
      </c>
      <c r="T671" s="17">
        <v>0.204903062767608</v>
      </c>
      <c r="U671" s="17">
        <v>0.25282604395167702</v>
      </c>
      <c r="V671" s="17">
        <v>0.17171824195574201</v>
      </c>
      <c r="W671" s="17">
        <v>0.16111938741312901</v>
      </c>
      <c r="X671" s="17">
        <v>0.230706359426054</v>
      </c>
      <c r="Y671" s="17">
        <v>0.175418252631626</v>
      </c>
      <c r="Z671" s="17">
        <v>0.113094028829838</v>
      </c>
      <c r="AA671" s="17">
        <v>0.18375956693849299</v>
      </c>
      <c r="AB671" s="17">
        <v>0.208085479321381</v>
      </c>
      <c r="AC671" s="17">
        <v>0.144456230649366</v>
      </c>
      <c r="AD671" s="17">
        <v>0.187736809005245</v>
      </c>
      <c r="AE671" s="17"/>
      <c r="AF671" s="17">
        <v>0.171105806202445</v>
      </c>
      <c r="AG671" s="17">
        <v>0.15215353459481001</v>
      </c>
      <c r="AH671" s="17">
        <v>0.30235418107669298</v>
      </c>
      <c r="AI671" s="17"/>
      <c r="AJ671" s="17">
        <v>0.15015496384656901</v>
      </c>
      <c r="AK671" s="17">
        <v>0.15419938064956101</v>
      </c>
      <c r="AL671" s="17">
        <v>0.15949009868564701</v>
      </c>
      <c r="AM671" s="17">
        <v>0.22329477068195899</v>
      </c>
      <c r="AN671" s="17">
        <v>0.31696243257365198</v>
      </c>
      <c r="AO671" s="17"/>
      <c r="AP671" s="17">
        <v>0.123299779868802</v>
      </c>
      <c r="AQ671" s="17">
        <v>0.16256615032243299</v>
      </c>
      <c r="AR671" s="17">
        <v>0.140414608040976</v>
      </c>
    </row>
    <row r="672" spans="2:44" x14ac:dyDescent="0.5">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17"/>
      <c r="AK672" s="17"/>
      <c r="AL672" s="17"/>
      <c r="AM672" s="17"/>
      <c r="AN672" s="17"/>
      <c r="AO672" s="17"/>
      <c r="AP672" s="17"/>
      <c r="AQ672" s="17"/>
      <c r="AR672" s="17"/>
    </row>
    <row r="673" spans="2:44" x14ac:dyDescent="0.5">
      <c r="B673" s="6" t="s">
        <v>98</v>
      </c>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7"/>
      <c r="AL673" s="17"/>
      <c r="AM673" s="17"/>
      <c r="AN673" s="17"/>
      <c r="AO673" s="17"/>
      <c r="AP673" s="17"/>
      <c r="AQ673" s="17"/>
      <c r="AR673" s="17"/>
    </row>
    <row r="674" spans="2:44" x14ac:dyDescent="0.5">
      <c r="B674" s="24" t="s">
        <v>75</v>
      </c>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17"/>
      <c r="AK674" s="17"/>
      <c r="AL674" s="17"/>
      <c r="AM674" s="17"/>
      <c r="AN674" s="17"/>
      <c r="AO674" s="17"/>
      <c r="AP674" s="17"/>
      <c r="AQ674" s="17"/>
      <c r="AR674" s="17"/>
    </row>
    <row r="675" spans="2:44" x14ac:dyDescent="0.5">
      <c r="B675" t="s">
        <v>319</v>
      </c>
      <c r="C675" s="17">
        <v>0.66510528553669002</v>
      </c>
      <c r="D675" s="17">
        <v>0.69805660102970202</v>
      </c>
      <c r="E675" s="17">
        <v>0.63253291825246805</v>
      </c>
      <c r="F675" s="17"/>
      <c r="G675" s="17">
        <v>0.56167998173065103</v>
      </c>
      <c r="H675" s="17">
        <v>0.60550310454136103</v>
      </c>
      <c r="I675" s="17">
        <v>0.62643443871445503</v>
      </c>
      <c r="J675" s="17">
        <v>0.66227156591659997</v>
      </c>
      <c r="K675" s="17">
        <v>0.74263537729734796</v>
      </c>
      <c r="L675" s="17">
        <v>0.76405105124710804</v>
      </c>
      <c r="M675" s="17"/>
      <c r="N675" s="17">
        <v>0.72952298743995803</v>
      </c>
      <c r="O675" s="17">
        <v>0.72272752432173804</v>
      </c>
      <c r="P675" s="17">
        <v>0.60317481672247897</v>
      </c>
      <c r="Q675" s="17">
        <v>0.58889555155278195</v>
      </c>
      <c r="R675" s="17"/>
      <c r="S675" s="17">
        <v>0.62218827291073298</v>
      </c>
      <c r="T675" s="17">
        <v>0.63375250476687695</v>
      </c>
      <c r="U675" s="17">
        <v>0.61247066831352903</v>
      </c>
      <c r="V675" s="17">
        <v>0.69990808847706198</v>
      </c>
      <c r="W675" s="17">
        <v>0.65427711345669404</v>
      </c>
      <c r="X675" s="17">
        <v>0.67156935328761103</v>
      </c>
      <c r="Y675" s="17">
        <v>0.69546731061742295</v>
      </c>
      <c r="Z675" s="17">
        <v>0.71566373681991402</v>
      </c>
      <c r="AA675" s="17">
        <v>0.69959177099762004</v>
      </c>
      <c r="AB675" s="17">
        <v>0.66725849719614405</v>
      </c>
      <c r="AC675" s="17">
        <v>0.71844483096093603</v>
      </c>
      <c r="AD675" s="17">
        <v>0.67308498380856596</v>
      </c>
      <c r="AE675" s="17"/>
      <c r="AF675" s="17">
        <v>0.66367757726617704</v>
      </c>
      <c r="AG675" s="17">
        <v>0.71335227688112102</v>
      </c>
      <c r="AH675" s="17">
        <v>0.61865193121770401</v>
      </c>
      <c r="AI675" s="17"/>
      <c r="AJ675" s="17">
        <v>0.71112679445789695</v>
      </c>
      <c r="AK675" s="17">
        <v>0.65665902399779497</v>
      </c>
      <c r="AL675" s="17">
        <v>0.70894036875183997</v>
      </c>
      <c r="AM675" s="17">
        <v>0.58470434083470402</v>
      </c>
      <c r="AN675" s="17">
        <v>0.58772965861021897</v>
      </c>
      <c r="AO675" s="17"/>
      <c r="AP675" s="17">
        <v>0.73955525977669401</v>
      </c>
      <c r="AQ675" s="17">
        <v>0.67557168883276197</v>
      </c>
      <c r="AR675" s="17">
        <v>0.70362417650939402</v>
      </c>
    </row>
    <row r="676" spans="2:44" x14ac:dyDescent="0.5">
      <c r="B676" t="s">
        <v>320</v>
      </c>
      <c r="C676" s="17">
        <v>0.17946978286631099</v>
      </c>
      <c r="D676" s="17">
        <v>0.179869866711209</v>
      </c>
      <c r="E676" s="17">
        <v>0.179783250839052</v>
      </c>
      <c r="F676" s="17"/>
      <c r="G676" s="17">
        <v>0.28220892934067199</v>
      </c>
      <c r="H676" s="17">
        <v>0.28463475590961101</v>
      </c>
      <c r="I676" s="17">
        <v>0.19676642588041701</v>
      </c>
      <c r="J676" s="17">
        <v>0.13557107068204599</v>
      </c>
      <c r="K676" s="17">
        <v>9.8274909361207197E-2</v>
      </c>
      <c r="L676" s="17">
        <v>0.102077661728857</v>
      </c>
      <c r="M676" s="17"/>
      <c r="N676" s="17">
        <v>0.17234682087884601</v>
      </c>
      <c r="O676" s="17">
        <v>0.165815123099983</v>
      </c>
      <c r="P676" s="17">
        <v>0.21030610189810001</v>
      </c>
      <c r="Q676" s="17">
        <v>0.17398203647938701</v>
      </c>
      <c r="R676" s="17"/>
      <c r="S676" s="17">
        <v>0.224005159001641</v>
      </c>
      <c r="T676" s="17">
        <v>0.18116536300826999</v>
      </c>
      <c r="U676" s="17">
        <v>0.17888615222260401</v>
      </c>
      <c r="V676" s="17">
        <v>0.148660720684233</v>
      </c>
      <c r="W676" s="17">
        <v>0.20975922499445901</v>
      </c>
      <c r="X676" s="17">
        <v>0.17774825837759001</v>
      </c>
      <c r="Y676" s="17">
        <v>0.15243683408636399</v>
      </c>
      <c r="Z676" s="17">
        <v>0.15877463678033399</v>
      </c>
      <c r="AA676" s="17">
        <v>0.17607346449179101</v>
      </c>
      <c r="AB676" s="17">
        <v>0.182107295859326</v>
      </c>
      <c r="AC676" s="17">
        <v>0.14330311923271999</v>
      </c>
      <c r="AD676" s="17">
        <v>0.15700318254582801</v>
      </c>
      <c r="AE676" s="17"/>
      <c r="AF676" s="17">
        <v>0.18205495462975901</v>
      </c>
      <c r="AG676" s="17">
        <v>0.17669416824428699</v>
      </c>
      <c r="AH676" s="17">
        <v>0.139624058349158</v>
      </c>
      <c r="AI676" s="17"/>
      <c r="AJ676" s="17">
        <v>0.14746805475905</v>
      </c>
      <c r="AK676" s="17">
        <v>0.22207332190089599</v>
      </c>
      <c r="AL676" s="17">
        <v>0.19282042828922799</v>
      </c>
      <c r="AM676" s="17">
        <v>0.148487214870445</v>
      </c>
      <c r="AN676" s="17">
        <v>0.158432370041725</v>
      </c>
      <c r="AO676" s="17"/>
      <c r="AP676" s="17">
        <v>0.16146122902180199</v>
      </c>
      <c r="AQ676" s="17">
        <v>0.19830168554140601</v>
      </c>
      <c r="AR676" s="17">
        <v>0.183944960674539</v>
      </c>
    </row>
    <row r="677" spans="2:44" x14ac:dyDescent="0.5">
      <c r="B677" t="s">
        <v>321</v>
      </c>
      <c r="C677" s="17">
        <v>2.99686396502107E-2</v>
      </c>
      <c r="D677" s="17">
        <v>3.83692420532337E-2</v>
      </c>
      <c r="E677" s="17">
        <v>2.1876527353153E-2</v>
      </c>
      <c r="F677" s="17"/>
      <c r="G677" s="17">
        <v>6.1894342978289801E-2</v>
      </c>
      <c r="H677" s="17">
        <v>3.1803319759354298E-2</v>
      </c>
      <c r="I677" s="17">
        <v>2.6134010785448698E-2</v>
      </c>
      <c r="J677" s="17">
        <v>3.3054965270973097E-2</v>
      </c>
      <c r="K677" s="17">
        <v>1.77218293832428E-2</v>
      </c>
      <c r="L677" s="17">
        <v>1.6077377691803899E-2</v>
      </c>
      <c r="M677" s="17"/>
      <c r="N677" s="17">
        <v>1.45068825128349E-2</v>
      </c>
      <c r="O677" s="17">
        <v>2.58850575025538E-2</v>
      </c>
      <c r="P677" s="17">
        <v>4.2554721242590701E-2</v>
      </c>
      <c r="Q677" s="17">
        <v>4.0119678909989E-2</v>
      </c>
      <c r="R677" s="17"/>
      <c r="S677" s="17">
        <v>1.6897331092509099E-2</v>
      </c>
      <c r="T677" s="17">
        <v>4.35691669548001E-2</v>
      </c>
      <c r="U677" s="17">
        <v>2.35406367720607E-2</v>
      </c>
      <c r="V677" s="17">
        <v>2.80645725095412E-2</v>
      </c>
      <c r="W677" s="17">
        <v>3.74440719999121E-2</v>
      </c>
      <c r="X677" s="17">
        <v>2.4788063134201899E-2</v>
      </c>
      <c r="Y677" s="17">
        <v>3.0853887260237901E-2</v>
      </c>
      <c r="Z677" s="17">
        <v>3.8686261937471503E-2</v>
      </c>
      <c r="AA677" s="17">
        <v>2.6431627305895801E-2</v>
      </c>
      <c r="AB677" s="17">
        <v>3.2355551973660697E-2</v>
      </c>
      <c r="AC677" s="17">
        <v>1.0294159721938201E-2</v>
      </c>
      <c r="AD677" s="17">
        <v>7.8251051621710394E-2</v>
      </c>
      <c r="AE677" s="17"/>
      <c r="AF677" s="17">
        <v>3.0854137426144401E-2</v>
      </c>
      <c r="AG677" s="17">
        <v>2.1649867464700101E-2</v>
      </c>
      <c r="AH677" s="17">
        <v>3.5508013969375599E-2</v>
      </c>
      <c r="AI677" s="17"/>
      <c r="AJ677" s="17">
        <v>2.8079864105809298E-2</v>
      </c>
      <c r="AK677" s="17">
        <v>3.0613494019421299E-2</v>
      </c>
      <c r="AL677" s="17">
        <v>7.5088998124797704E-3</v>
      </c>
      <c r="AM677" s="17">
        <v>8.1767529367409802E-2</v>
      </c>
      <c r="AN677" s="17">
        <v>3.8422239787431901E-2</v>
      </c>
      <c r="AO677" s="17"/>
      <c r="AP677" s="17">
        <v>2.39029569593915E-2</v>
      </c>
      <c r="AQ677" s="17">
        <v>2.7940147795642099E-2</v>
      </c>
      <c r="AR677" s="17">
        <v>2.5021323504779199E-2</v>
      </c>
    </row>
    <row r="678" spans="2:44" x14ac:dyDescent="0.5">
      <c r="B678" t="s">
        <v>87</v>
      </c>
      <c r="C678" s="17">
        <v>0.12545629194678801</v>
      </c>
      <c r="D678" s="17">
        <v>8.3704290205855306E-2</v>
      </c>
      <c r="E678" s="17">
        <v>0.165807303555327</v>
      </c>
      <c r="F678" s="17"/>
      <c r="G678" s="17">
        <v>9.4216745950386996E-2</v>
      </c>
      <c r="H678" s="17">
        <v>7.8058819789673398E-2</v>
      </c>
      <c r="I678" s="17">
        <v>0.15066512461967899</v>
      </c>
      <c r="J678" s="17">
        <v>0.169102398130381</v>
      </c>
      <c r="K678" s="17">
        <v>0.14136788395820199</v>
      </c>
      <c r="L678" s="17">
        <v>0.11779390933223099</v>
      </c>
      <c r="M678" s="17"/>
      <c r="N678" s="17">
        <v>8.3623309168361401E-2</v>
      </c>
      <c r="O678" s="17">
        <v>8.5572295075725405E-2</v>
      </c>
      <c r="P678" s="17">
        <v>0.143964360136831</v>
      </c>
      <c r="Q678" s="17">
        <v>0.19700273305784199</v>
      </c>
      <c r="R678" s="17"/>
      <c r="S678" s="17">
        <v>0.13690923699511801</v>
      </c>
      <c r="T678" s="17">
        <v>0.141512965270053</v>
      </c>
      <c r="U678" s="17">
        <v>0.18510254269180601</v>
      </c>
      <c r="V678" s="17">
        <v>0.123366618329164</v>
      </c>
      <c r="W678" s="17">
        <v>9.8519589548934999E-2</v>
      </c>
      <c r="X678" s="17">
        <v>0.12589432520059701</v>
      </c>
      <c r="Y678" s="17">
        <v>0.12124196803597501</v>
      </c>
      <c r="Z678" s="17">
        <v>8.6875364462280405E-2</v>
      </c>
      <c r="AA678" s="17">
        <v>9.7903137204693402E-2</v>
      </c>
      <c r="AB678" s="17">
        <v>0.11827865497087001</v>
      </c>
      <c r="AC678" s="17">
        <v>0.127957890084405</v>
      </c>
      <c r="AD678" s="17">
        <v>9.1660782023895507E-2</v>
      </c>
      <c r="AE678" s="17"/>
      <c r="AF678" s="17">
        <v>0.123413330677919</v>
      </c>
      <c r="AG678" s="17">
        <v>8.8303687409891599E-2</v>
      </c>
      <c r="AH678" s="17">
        <v>0.20621599646376301</v>
      </c>
      <c r="AI678" s="17"/>
      <c r="AJ678" s="17">
        <v>0.11332528667724399</v>
      </c>
      <c r="AK678" s="17">
        <v>9.0654160081887702E-2</v>
      </c>
      <c r="AL678" s="17">
        <v>9.0730303146452695E-2</v>
      </c>
      <c r="AM678" s="17">
        <v>0.18504091492744101</v>
      </c>
      <c r="AN678" s="17">
        <v>0.21541573156062399</v>
      </c>
      <c r="AO678" s="17"/>
      <c r="AP678" s="17">
        <v>7.5080554242111894E-2</v>
      </c>
      <c r="AQ678" s="17">
        <v>9.8186477830190494E-2</v>
      </c>
      <c r="AR678" s="17">
        <v>8.7409539311288004E-2</v>
      </c>
    </row>
    <row r="679" spans="2:44" x14ac:dyDescent="0.5">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17"/>
      <c r="AK679" s="17"/>
      <c r="AL679" s="17"/>
      <c r="AM679" s="17"/>
      <c r="AN679" s="17"/>
      <c r="AO679" s="17"/>
      <c r="AP679" s="17"/>
      <c r="AQ679" s="17"/>
      <c r="AR679" s="17"/>
    </row>
    <row r="680" spans="2:44" x14ac:dyDescent="0.5">
      <c r="B680" s="6" t="s">
        <v>329</v>
      </c>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17"/>
      <c r="AK680" s="17"/>
      <c r="AL680" s="17"/>
      <c r="AM680" s="17"/>
      <c r="AN680" s="17"/>
      <c r="AO680" s="17"/>
      <c r="AP680" s="17"/>
      <c r="AQ680" s="17"/>
      <c r="AR680" s="17"/>
    </row>
    <row r="681" spans="2:44" x14ac:dyDescent="0.5">
      <c r="B681" s="24" t="s">
        <v>75</v>
      </c>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17"/>
      <c r="AK681" s="17"/>
      <c r="AL681" s="17"/>
      <c r="AM681" s="17"/>
      <c r="AN681" s="17"/>
      <c r="AO681" s="17"/>
      <c r="AP681" s="17"/>
      <c r="AQ681" s="17"/>
      <c r="AR681" s="17"/>
    </row>
    <row r="682" spans="2:44" x14ac:dyDescent="0.5">
      <c r="B682" t="s">
        <v>322</v>
      </c>
      <c r="C682" s="17">
        <v>0.77510936026130095</v>
      </c>
      <c r="D682" s="17">
        <v>0.73495330481474097</v>
      </c>
      <c r="E682" s="17">
        <v>0.81347034746481395</v>
      </c>
      <c r="F682" s="17"/>
      <c r="G682" s="17">
        <v>0.66771465292479804</v>
      </c>
      <c r="H682" s="17">
        <v>0.73324728289678498</v>
      </c>
      <c r="I682" s="17">
        <v>0.75474389541910503</v>
      </c>
      <c r="J682" s="17">
        <v>0.75817088127750698</v>
      </c>
      <c r="K682" s="17">
        <v>0.84685659302701</v>
      </c>
      <c r="L682" s="17">
        <v>0.86275656976914095</v>
      </c>
      <c r="M682" s="17"/>
      <c r="N682" s="17">
        <v>0.79040324245389204</v>
      </c>
      <c r="O682" s="17">
        <v>0.78903671305905099</v>
      </c>
      <c r="P682" s="17">
        <v>0.77282004563059803</v>
      </c>
      <c r="Q682" s="17">
        <v>0.74391626489641904</v>
      </c>
      <c r="R682" s="17"/>
      <c r="S682" s="17">
        <v>0.75364364924473004</v>
      </c>
      <c r="T682" s="17">
        <v>0.75651011981386795</v>
      </c>
      <c r="U682" s="17">
        <v>0.79329958588832705</v>
      </c>
      <c r="V682" s="17">
        <v>0.84149832308299699</v>
      </c>
      <c r="W682" s="17">
        <v>0.79543993064894902</v>
      </c>
      <c r="X682" s="17">
        <v>0.71309702057038105</v>
      </c>
      <c r="Y682" s="17">
        <v>0.76105265010916501</v>
      </c>
      <c r="Z682" s="17">
        <v>0.76728030829620697</v>
      </c>
      <c r="AA682" s="17">
        <v>0.79888570169678796</v>
      </c>
      <c r="AB682" s="17">
        <v>0.74246627126602205</v>
      </c>
      <c r="AC682" s="17">
        <v>0.84610370345298702</v>
      </c>
      <c r="AD682" s="17">
        <v>0.78663390399843203</v>
      </c>
      <c r="AE682" s="17"/>
      <c r="AF682" s="17">
        <v>0.77760193078992101</v>
      </c>
      <c r="AG682" s="17">
        <v>0.79298393064606498</v>
      </c>
      <c r="AH682" s="17">
        <v>0.75709197725960797</v>
      </c>
      <c r="AI682" s="17"/>
      <c r="AJ682" s="17">
        <v>0.79524501107743895</v>
      </c>
      <c r="AK682" s="17">
        <v>0.764534790253807</v>
      </c>
      <c r="AL682" s="17">
        <v>0.81583231568230796</v>
      </c>
      <c r="AM682" s="17">
        <v>0.78472833160702904</v>
      </c>
      <c r="AN682" s="17">
        <v>0.74727308117609803</v>
      </c>
      <c r="AO682" s="17"/>
      <c r="AP682" s="17">
        <v>0.82587061256611605</v>
      </c>
      <c r="AQ682" s="17">
        <v>0.77196800441429103</v>
      </c>
      <c r="AR682" s="17">
        <v>0.78941628773536798</v>
      </c>
    </row>
    <row r="683" spans="2:44" x14ac:dyDescent="0.5">
      <c r="B683" t="s">
        <v>323</v>
      </c>
      <c r="C683" s="17">
        <v>0.45071227585057999</v>
      </c>
      <c r="D683" s="17">
        <v>0.45828388619010602</v>
      </c>
      <c r="E683" s="17">
        <v>0.44210145982489202</v>
      </c>
      <c r="F683" s="17"/>
      <c r="G683" s="17">
        <v>0.39136555735921802</v>
      </c>
      <c r="H683" s="17">
        <v>0.39777067200646099</v>
      </c>
      <c r="I683" s="17">
        <v>0.45565512344253201</v>
      </c>
      <c r="J683" s="17">
        <v>0.49037763703195503</v>
      </c>
      <c r="K683" s="17">
        <v>0.48383750224794803</v>
      </c>
      <c r="L683" s="17">
        <v>0.47448012081684399</v>
      </c>
      <c r="M683" s="17"/>
      <c r="N683" s="17">
        <v>0.475495921022908</v>
      </c>
      <c r="O683" s="17">
        <v>0.49912749858913702</v>
      </c>
      <c r="P683" s="17">
        <v>0.40271466921152299</v>
      </c>
      <c r="Q683" s="17">
        <v>0.414364571141078</v>
      </c>
      <c r="R683" s="17"/>
      <c r="S683" s="17">
        <v>0.44375578017894302</v>
      </c>
      <c r="T683" s="17">
        <v>0.49668496964075798</v>
      </c>
      <c r="U683" s="17">
        <v>0.39550974792518201</v>
      </c>
      <c r="V683" s="17">
        <v>0.42939513291757098</v>
      </c>
      <c r="W683" s="17">
        <v>0.45398713144386299</v>
      </c>
      <c r="X683" s="17">
        <v>0.47212576481257501</v>
      </c>
      <c r="Y683" s="17">
        <v>0.44194669512967699</v>
      </c>
      <c r="Z683" s="17">
        <v>0.48007282075157198</v>
      </c>
      <c r="AA683" s="17">
        <v>0.41841361768874702</v>
      </c>
      <c r="AB683" s="17">
        <v>0.42767980483865398</v>
      </c>
      <c r="AC683" s="17">
        <v>0.53120528754892804</v>
      </c>
      <c r="AD683" s="17">
        <v>0.46090039671378502</v>
      </c>
      <c r="AE683" s="17"/>
      <c r="AF683" s="17">
        <v>0.39407569899611999</v>
      </c>
      <c r="AG683" s="17">
        <v>0.52373512250758603</v>
      </c>
      <c r="AH683" s="17">
        <v>0.41248622718717898</v>
      </c>
      <c r="AI683" s="17"/>
      <c r="AJ683" s="17">
        <v>0.39636651992963901</v>
      </c>
      <c r="AK683" s="17">
        <v>0.49042881368750502</v>
      </c>
      <c r="AL683" s="17">
        <v>0.54210020640178502</v>
      </c>
      <c r="AM683" s="17">
        <v>0.28236219287187803</v>
      </c>
      <c r="AN683" s="17">
        <v>0.413264493267408</v>
      </c>
      <c r="AO683" s="17"/>
      <c r="AP683" s="17">
        <v>0.39586344744777502</v>
      </c>
      <c r="AQ683" s="17">
        <v>0.481892204511012</v>
      </c>
      <c r="AR683" s="17">
        <v>0.48942844539657998</v>
      </c>
    </row>
    <row r="684" spans="2:44" x14ac:dyDescent="0.5">
      <c r="B684" t="s">
        <v>324</v>
      </c>
      <c r="C684" s="17">
        <v>0.36057337797961397</v>
      </c>
      <c r="D684" s="17">
        <v>0.31836172880927999</v>
      </c>
      <c r="E684" s="17">
        <v>0.40135905005456202</v>
      </c>
      <c r="F684" s="17"/>
      <c r="G684" s="17">
        <v>0.54908634659618105</v>
      </c>
      <c r="H684" s="17">
        <v>0.440510326406296</v>
      </c>
      <c r="I684" s="17">
        <v>0.39712832169225898</v>
      </c>
      <c r="J684" s="17">
        <v>0.326049934443843</v>
      </c>
      <c r="K684" s="17">
        <v>0.26772833930082302</v>
      </c>
      <c r="L684" s="17">
        <v>0.230988343840865</v>
      </c>
      <c r="M684" s="17"/>
      <c r="N684" s="17">
        <v>0.37523971105263898</v>
      </c>
      <c r="O684" s="17">
        <v>0.34570975619548799</v>
      </c>
      <c r="P684" s="17">
        <v>0.42705126509672298</v>
      </c>
      <c r="Q684" s="17">
        <v>0.30112881361059102</v>
      </c>
      <c r="R684" s="17"/>
      <c r="S684" s="17">
        <v>0.39905394971840102</v>
      </c>
      <c r="T684" s="17">
        <v>0.33981285455620402</v>
      </c>
      <c r="U684" s="17">
        <v>0.410249251397585</v>
      </c>
      <c r="V684" s="17">
        <v>0.308568252985011</v>
      </c>
      <c r="W684" s="17">
        <v>0.38489908561592001</v>
      </c>
      <c r="X684" s="17">
        <v>0.334629462316682</v>
      </c>
      <c r="Y684" s="17">
        <v>0.33070971920916498</v>
      </c>
      <c r="Z684" s="17">
        <v>0.30323732407605603</v>
      </c>
      <c r="AA684" s="17">
        <v>0.408001295164163</v>
      </c>
      <c r="AB684" s="17">
        <v>0.322266669291009</v>
      </c>
      <c r="AC684" s="17">
        <v>0.37644874039847898</v>
      </c>
      <c r="AD684" s="17">
        <v>0.385526088327239</v>
      </c>
      <c r="AE684" s="17"/>
      <c r="AF684" s="17">
        <v>0.28765986743108501</v>
      </c>
      <c r="AG684" s="17">
        <v>0.36665679325012102</v>
      </c>
      <c r="AH684" s="17">
        <v>0.42352819347328402</v>
      </c>
      <c r="AI684" s="17"/>
      <c r="AJ684" s="17">
        <v>0.27941277762703798</v>
      </c>
      <c r="AK684" s="17">
        <v>0.407671243498472</v>
      </c>
      <c r="AL684" s="17">
        <v>0.38668103473271398</v>
      </c>
      <c r="AM684" s="17">
        <v>0.24555304317514501</v>
      </c>
      <c r="AN684" s="17">
        <v>0.364368871380083</v>
      </c>
      <c r="AO684" s="17"/>
      <c r="AP684" s="17">
        <v>0.296361156761417</v>
      </c>
      <c r="AQ684" s="17">
        <v>0.405774775981321</v>
      </c>
      <c r="AR684" s="17">
        <v>0.39629264035316902</v>
      </c>
    </row>
    <row r="685" spans="2:44" x14ac:dyDescent="0.5">
      <c r="B685" t="s">
        <v>325</v>
      </c>
      <c r="C685" s="17">
        <v>0.32027925849649702</v>
      </c>
      <c r="D685" s="17">
        <v>0.34000313651151498</v>
      </c>
      <c r="E685" s="17">
        <v>0.30226066690050701</v>
      </c>
      <c r="F685" s="17"/>
      <c r="G685" s="17">
        <v>0.378989295967262</v>
      </c>
      <c r="H685" s="17">
        <v>0.41226498487302798</v>
      </c>
      <c r="I685" s="17">
        <v>0.31937749167186202</v>
      </c>
      <c r="J685" s="17">
        <v>0.29935254486747098</v>
      </c>
      <c r="K685" s="17">
        <v>0.26581319668251302</v>
      </c>
      <c r="L685" s="17">
        <v>0.26100666201029399</v>
      </c>
      <c r="M685" s="17"/>
      <c r="N685" s="17">
        <v>0.335528518993637</v>
      </c>
      <c r="O685" s="17">
        <v>0.32810766755944998</v>
      </c>
      <c r="P685" s="17">
        <v>0.31947291788601601</v>
      </c>
      <c r="Q685" s="17">
        <v>0.29960338806201597</v>
      </c>
      <c r="R685" s="17"/>
      <c r="S685" s="17">
        <v>0.370092664437356</v>
      </c>
      <c r="T685" s="17">
        <v>0.30528366853641098</v>
      </c>
      <c r="U685" s="17">
        <v>0.26129646036394899</v>
      </c>
      <c r="V685" s="17">
        <v>0.27778648646456899</v>
      </c>
      <c r="W685" s="17">
        <v>0.30549416170629701</v>
      </c>
      <c r="X685" s="17">
        <v>0.33633511006078498</v>
      </c>
      <c r="Y685" s="17">
        <v>0.28748746462406399</v>
      </c>
      <c r="Z685" s="17">
        <v>0.37848363142184899</v>
      </c>
      <c r="AA685" s="17">
        <v>0.33422535842332302</v>
      </c>
      <c r="AB685" s="17">
        <v>0.36526132137066702</v>
      </c>
      <c r="AC685" s="17">
        <v>0.27742807351444398</v>
      </c>
      <c r="AD685" s="17">
        <v>0.31978131382098601</v>
      </c>
      <c r="AE685" s="17"/>
      <c r="AF685" s="17">
        <v>0.28238415183417898</v>
      </c>
      <c r="AG685" s="17">
        <v>0.334028121438257</v>
      </c>
      <c r="AH685" s="17">
        <v>0.38789328439159498</v>
      </c>
      <c r="AI685" s="17"/>
      <c r="AJ685" s="17">
        <v>0.33237087672411098</v>
      </c>
      <c r="AK685" s="17">
        <v>0.35960724106511299</v>
      </c>
      <c r="AL685" s="17">
        <v>0.26561400827702403</v>
      </c>
      <c r="AM685" s="17">
        <v>0.15417144545335401</v>
      </c>
      <c r="AN685" s="17">
        <v>0.35150449176629101</v>
      </c>
      <c r="AO685" s="17"/>
      <c r="AP685" s="17">
        <v>0.38528862682542703</v>
      </c>
      <c r="AQ685" s="17">
        <v>0.36022503855479898</v>
      </c>
      <c r="AR685" s="17">
        <v>0.221164188347556</v>
      </c>
    </row>
    <row r="686" spans="2:44" x14ac:dyDescent="0.5">
      <c r="B686" t="s">
        <v>326</v>
      </c>
      <c r="C686" s="17">
        <v>0.29191634717243198</v>
      </c>
      <c r="D686" s="17">
        <v>0.31016350020830302</v>
      </c>
      <c r="E686" s="17">
        <v>0.27428473981637402</v>
      </c>
      <c r="F686" s="17"/>
      <c r="G686" s="17">
        <v>0.25005984198647302</v>
      </c>
      <c r="H686" s="17">
        <v>0.236129214312464</v>
      </c>
      <c r="I686" s="17">
        <v>0.23758982411559201</v>
      </c>
      <c r="J686" s="17">
        <v>0.24853829647450101</v>
      </c>
      <c r="K686" s="17">
        <v>0.32471745536259999</v>
      </c>
      <c r="L686" s="17">
        <v>0.42281078247336501</v>
      </c>
      <c r="M686" s="17"/>
      <c r="N686" s="17">
        <v>0.31086791277486397</v>
      </c>
      <c r="O686" s="17">
        <v>0.25908930977067901</v>
      </c>
      <c r="P686" s="17">
        <v>0.30312621448638599</v>
      </c>
      <c r="Q686" s="17">
        <v>0.292890125422612</v>
      </c>
      <c r="R686" s="17"/>
      <c r="S686" s="17">
        <v>0.26480435477785003</v>
      </c>
      <c r="T686" s="17">
        <v>0.28857517035575198</v>
      </c>
      <c r="U686" s="17">
        <v>0.32697072019071899</v>
      </c>
      <c r="V686" s="17">
        <v>0.34129145328352001</v>
      </c>
      <c r="W686" s="17">
        <v>0.332827421885804</v>
      </c>
      <c r="X686" s="17">
        <v>0.310539178575921</v>
      </c>
      <c r="Y686" s="17">
        <v>0.26218796334691302</v>
      </c>
      <c r="Z686" s="17">
        <v>0.38145477589045201</v>
      </c>
      <c r="AA686" s="17">
        <v>0.242223770294164</v>
      </c>
      <c r="AB686" s="17">
        <v>0.27108498958316402</v>
      </c>
      <c r="AC686" s="17">
        <v>0.27371050919907097</v>
      </c>
      <c r="AD686" s="17">
        <v>0.27541772469554998</v>
      </c>
      <c r="AE686" s="17"/>
      <c r="AF686" s="17">
        <v>0.396176555169444</v>
      </c>
      <c r="AG686" s="17">
        <v>0.24451383065880999</v>
      </c>
      <c r="AH686" s="17">
        <v>0.21282370546261301</v>
      </c>
      <c r="AI686" s="17"/>
      <c r="AJ686" s="17">
        <v>0.424510295446904</v>
      </c>
      <c r="AK686" s="17">
        <v>0.191971543014574</v>
      </c>
      <c r="AL686" s="17">
        <v>0.24982387206781301</v>
      </c>
      <c r="AM686" s="17">
        <v>0.58984662386644504</v>
      </c>
      <c r="AN686" s="17">
        <v>0.21922576187259099</v>
      </c>
      <c r="AO686" s="17"/>
      <c r="AP686" s="17">
        <v>0.37373124134783797</v>
      </c>
      <c r="AQ686" s="17">
        <v>0.21656442762650799</v>
      </c>
      <c r="AR686" s="17">
        <v>0.25762674013286502</v>
      </c>
    </row>
    <row r="687" spans="2:44" x14ac:dyDescent="0.5">
      <c r="B687" t="s">
        <v>327</v>
      </c>
      <c r="C687" s="17">
        <v>0.27175181550992999</v>
      </c>
      <c r="D687" s="17">
        <v>0.32424516676466197</v>
      </c>
      <c r="E687" s="17">
        <v>0.22151776887675401</v>
      </c>
      <c r="F687" s="17"/>
      <c r="G687" s="17">
        <v>0.26006874363828197</v>
      </c>
      <c r="H687" s="17">
        <v>0.275948448293659</v>
      </c>
      <c r="I687" s="17">
        <v>0.22376384835075599</v>
      </c>
      <c r="J687" s="17">
        <v>0.30118103655177902</v>
      </c>
      <c r="K687" s="17">
        <v>0.302012743801441</v>
      </c>
      <c r="L687" s="17">
        <v>0.27088701356878297</v>
      </c>
      <c r="M687" s="17"/>
      <c r="N687" s="17">
        <v>0.27506993069410701</v>
      </c>
      <c r="O687" s="17">
        <v>0.27528199335530501</v>
      </c>
      <c r="P687" s="17">
        <v>0.24655382192410499</v>
      </c>
      <c r="Q687" s="17">
        <v>0.28934787347601298</v>
      </c>
      <c r="R687" s="17"/>
      <c r="S687" s="17">
        <v>0.26385752298545001</v>
      </c>
      <c r="T687" s="17">
        <v>0.25545353687952699</v>
      </c>
      <c r="U687" s="17">
        <v>0.22520934516869501</v>
      </c>
      <c r="V687" s="17">
        <v>0.30258872769987399</v>
      </c>
      <c r="W687" s="17">
        <v>0.243412315976576</v>
      </c>
      <c r="X687" s="17">
        <v>0.28534555064196199</v>
      </c>
      <c r="Y687" s="17">
        <v>0.32394240400705199</v>
      </c>
      <c r="Z687" s="17">
        <v>0.23381375456689901</v>
      </c>
      <c r="AA687" s="17">
        <v>0.26997453345746802</v>
      </c>
      <c r="AB687" s="17">
        <v>0.28237758476341301</v>
      </c>
      <c r="AC687" s="17">
        <v>0.34024887084521899</v>
      </c>
      <c r="AD687" s="17">
        <v>0.206841276856356</v>
      </c>
      <c r="AE687" s="17"/>
      <c r="AF687" s="17">
        <v>0.29089769895616802</v>
      </c>
      <c r="AG687" s="17">
        <v>0.26726777538924601</v>
      </c>
      <c r="AH687" s="17">
        <v>0.24635678789799101</v>
      </c>
      <c r="AI687" s="17"/>
      <c r="AJ687" s="17">
        <v>0.26652022314830198</v>
      </c>
      <c r="AK687" s="17">
        <v>0.29182184281016799</v>
      </c>
      <c r="AL687" s="17">
        <v>0.33960907884596903</v>
      </c>
      <c r="AM687" s="17">
        <v>0.31039807504254402</v>
      </c>
      <c r="AN687" s="17">
        <v>0.22775508609613501</v>
      </c>
      <c r="AO687" s="17"/>
      <c r="AP687" s="17">
        <v>0.26519135308834701</v>
      </c>
      <c r="AQ687" s="17">
        <v>0.283846220342096</v>
      </c>
      <c r="AR687" s="17">
        <v>0.36535185440429002</v>
      </c>
    </row>
    <row r="688" spans="2:44" x14ac:dyDescent="0.5">
      <c r="B688" t="s">
        <v>328</v>
      </c>
      <c r="C688" s="17">
        <v>6.8088874597755894E-2</v>
      </c>
      <c r="D688" s="17">
        <v>5.5238991543598702E-2</v>
      </c>
      <c r="E688" s="17">
        <v>7.9815995046244703E-2</v>
      </c>
      <c r="F688" s="17"/>
      <c r="G688" s="17">
        <v>9.9446530106009207E-2</v>
      </c>
      <c r="H688" s="17">
        <v>0.106676084512351</v>
      </c>
      <c r="I688" s="17">
        <v>9.2454314942685606E-2</v>
      </c>
      <c r="J688" s="17">
        <v>5.9503836417150797E-2</v>
      </c>
      <c r="K688" s="17">
        <v>3.67621304321901E-2</v>
      </c>
      <c r="L688" s="17">
        <v>2.4086020687997999E-2</v>
      </c>
      <c r="M688" s="17"/>
      <c r="N688" s="17">
        <v>5.0718647407271798E-2</v>
      </c>
      <c r="O688" s="17">
        <v>7.2391892956316303E-2</v>
      </c>
      <c r="P688" s="17">
        <v>8.1719832723878102E-2</v>
      </c>
      <c r="Q688" s="17">
        <v>6.9099627367455396E-2</v>
      </c>
      <c r="R688" s="17"/>
      <c r="S688" s="17">
        <v>8.9206033954008002E-2</v>
      </c>
      <c r="T688" s="17">
        <v>6.3209708220471603E-2</v>
      </c>
      <c r="U688" s="17">
        <v>9.9854484484360101E-2</v>
      </c>
      <c r="V688" s="17">
        <v>5.4096113800782303E-2</v>
      </c>
      <c r="W688" s="17">
        <v>6.2307190861776801E-2</v>
      </c>
      <c r="X688" s="17">
        <v>6.3722869315591193E-2</v>
      </c>
      <c r="Y688" s="17">
        <v>7.73241645286874E-2</v>
      </c>
      <c r="Z688" s="17">
        <v>5.0324713346991602E-2</v>
      </c>
      <c r="AA688" s="17">
        <v>7.1990670617206903E-2</v>
      </c>
      <c r="AB688" s="17">
        <v>4.8723122000385803E-2</v>
      </c>
      <c r="AC688" s="17">
        <v>2.0851914010460999E-2</v>
      </c>
      <c r="AD688" s="17">
        <v>9.6282412893704206E-2</v>
      </c>
      <c r="AE688" s="17"/>
      <c r="AF688" s="17">
        <v>5.2607727024558099E-2</v>
      </c>
      <c r="AG688" s="17">
        <v>7.3472221426520198E-2</v>
      </c>
      <c r="AH688" s="17">
        <v>6.3203842112288203E-2</v>
      </c>
      <c r="AI688" s="17"/>
      <c r="AJ688" s="17">
        <v>3.72143508411511E-2</v>
      </c>
      <c r="AK688" s="17">
        <v>0.104097689371627</v>
      </c>
      <c r="AL688" s="17">
        <v>0.106879313915244</v>
      </c>
      <c r="AM688" s="17">
        <v>0</v>
      </c>
      <c r="AN688" s="17">
        <v>5.7273336398259898E-2</v>
      </c>
      <c r="AO688" s="17"/>
      <c r="AP688" s="17">
        <v>4.5900054172039899E-2</v>
      </c>
      <c r="AQ688" s="17">
        <v>9.3512310390362105E-2</v>
      </c>
      <c r="AR688" s="17">
        <v>0.105165662875451</v>
      </c>
    </row>
    <row r="689" spans="2:44" x14ac:dyDescent="0.5">
      <c r="B689" t="s">
        <v>87</v>
      </c>
      <c r="C689" s="17">
        <v>4.2704014936184601E-2</v>
      </c>
      <c r="D689" s="17">
        <v>3.6794098883291798E-2</v>
      </c>
      <c r="E689" s="17">
        <v>4.86472852787787E-2</v>
      </c>
      <c r="F689" s="17"/>
      <c r="G689" s="17">
        <v>2.8092618998180299E-2</v>
      </c>
      <c r="H689" s="17">
        <v>3.2652212510337397E-2</v>
      </c>
      <c r="I689" s="17">
        <v>6.0486228847293003E-2</v>
      </c>
      <c r="J689" s="17">
        <v>5.2359441376032802E-2</v>
      </c>
      <c r="K689" s="17">
        <v>3.4460618453129699E-2</v>
      </c>
      <c r="L689" s="17">
        <v>4.3748858468705097E-2</v>
      </c>
      <c r="M689" s="17"/>
      <c r="N689" s="17">
        <v>3.34272806302277E-2</v>
      </c>
      <c r="O689" s="17">
        <v>3.00523405634784E-2</v>
      </c>
      <c r="P689" s="17">
        <v>3.91226238629011E-2</v>
      </c>
      <c r="Q689" s="17">
        <v>6.9428717765017606E-2</v>
      </c>
      <c r="R689" s="17"/>
      <c r="S689" s="17">
        <v>4.2770201752222702E-2</v>
      </c>
      <c r="T689" s="17">
        <v>4.4418520561447801E-2</v>
      </c>
      <c r="U689" s="17">
        <v>6.8462985085996297E-2</v>
      </c>
      <c r="V689" s="17">
        <v>1.6203996146659402E-2</v>
      </c>
      <c r="W689" s="17">
        <v>3.3336440827404099E-2</v>
      </c>
      <c r="X689" s="17">
        <v>6.6459561202714706E-2</v>
      </c>
      <c r="Y689" s="17">
        <v>5.5184876141456299E-2</v>
      </c>
      <c r="Z689" s="17">
        <v>3.6650240501663801E-2</v>
      </c>
      <c r="AA689" s="17">
        <v>2.0841145759094699E-2</v>
      </c>
      <c r="AB689" s="17">
        <v>5.5909865492997798E-2</v>
      </c>
      <c r="AC689" s="17">
        <v>2.5785591222101001E-2</v>
      </c>
      <c r="AD689" s="17">
        <v>3.9832176256087801E-2</v>
      </c>
      <c r="AE689" s="17"/>
      <c r="AF689" s="17">
        <v>4.2703481350357203E-2</v>
      </c>
      <c r="AG689" s="17">
        <v>3.5042383464356099E-2</v>
      </c>
      <c r="AH689" s="17">
        <v>5.8626677002409498E-2</v>
      </c>
      <c r="AI689" s="17"/>
      <c r="AJ689" s="17">
        <v>3.7377991243121002E-2</v>
      </c>
      <c r="AK689" s="17">
        <v>2.7982518198398299E-2</v>
      </c>
      <c r="AL689" s="17">
        <v>2.8661666536237501E-2</v>
      </c>
      <c r="AM689" s="17">
        <v>8.4672009805572795E-2</v>
      </c>
      <c r="AN689" s="17">
        <v>8.2712678028844702E-2</v>
      </c>
      <c r="AO689" s="17"/>
      <c r="AP689" s="17">
        <v>3.4251589237585797E-2</v>
      </c>
      <c r="AQ689" s="17">
        <v>2.9580319364826298E-2</v>
      </c>
      <c r="AR689" s="17">
        <v>2.9571393051673701E-2</v>
      </c>
    </row>
    <row r="690" spans="2:44" x14ac:dyDescent="0.5">
      <c r="B690" t="s">
        <v>72</v>
      </c>
      <c r="C690" s="17">
        <v>1.38170559776358E-2</v>
      </c>
      <c r="D690" s="17">
        <v>1.7627985360350599E-2</v>
      </c>
      <c r="E690" s="17">
        <v>1.01469435931447E-2</v>
      </c>
      <c r="F690" s="17"/>
      <c r="G690" s="17">
        <v>1.38344892592971E-2</v>
      </c>
      <c r="H690" s="17">
        <v>2.9570133686349699E-3</v>
      </c>
      <c r="I690" s="17">
        <v>1.8769139011018801E-2</v>
      </c>
      <c r="J690" s="17">
        <v>2.1621577414355098E-2</v>
      </c>
      <c r="K690" s="17">
        <v>9.0844636677873698E-3</v>
      </c>
      <c r="L690" s="17">
        <v>1.5397395557500301E-2</v>
      </c>
      <c r="M690" s="17"/>
      <c r="N690" s="17">
        <v>1.05681359144698E-2</v>
      </c>
      <c r="O690" s="17">
        <v>1.4687751030706299E-2</v>
      </c>
      <c r="P690" s="17">
        <v>1.41569183684996E-2</v>
      </c>
      <c r="Q690" s="17">
        <v>1.6252053790359301E-2</v>
      </c>
      <c r="R690" s="17"/>
      <c r="S690" s="17">
        <v>7.1843970865292104E-3</v>
      </c>
      <c r="T690" s="17">
        <v>2.2175775322555501E-2</v>
      </c>
      <c r="U690" s="17">
        <v>1.15151441871296E-2</v>
      </c>
      <c r="V690" s="17">
        <v>1.1521486995501999E-2</v>
      </c>
      <c r="W690" s="17">
        <v>2.1310113322899799E-2</v>
      </c>
      <c r="X690" s="17">
        <v>1.0385006594629501E-2</v>
      </c>
      <c r="Y690" s="17">
        <v>1.6513698276582799E-2</v>
      </c>
      <c r="Z690" s="17">
        <v>0</v>
      </c>
      <c r="AA690" s="17">
        <v>1.8436088563303199E-2</v>
      </c>
      <c r="AB690" s="17">
        <v>1.94075740120381E-2</v>
      </c>
      <c r="AC690" s="17">
        <v>8.9283098648147603E-3</v>
      </c>
      <c r="AD690" s="17">
        <v>0</v>
      </c>
      <c r="AE690" s="17"/>
      <c r="AF690" s="17">
        <v>1.8119320389438601E-2</v>
      </c>
      <c r="AG690" s="17">
        <v>4.77210796423115E-3</v>
      </c>
      <c r="AH690" s="17">
        <v>2.65951949160745E-2</v>
      </c>
      <c r="AI690" s="17"/>
      <c r="AJ690" s="17">
        <v>1.21224987185659E-2</v>
      </c>
      <c r="AK690" s="17">
        <v>8.8112246160639597E-3</v>
      </c>
      <c r="AL690" s="17">
        <v>6.1277991873706899E-3</v>
      </c>
      <c r="AM690" s="17">
        <v>2.46365555144934E-2</v>
      </c>
      <c r="AN690" s="17">
        <v>2.7543425793726799E-2</v>
      </c>
      <c r="AO690" s="17"/>
      <c r="AP690" s="17">
        <v>1.0585835889809001E-2</v>
      </c>
      <c r="AQ690" s="17">
        <v>5.7081672620503303E-3</v>
      </c>
      <c r="AR690" s="17">
        <v>2.0512460498350302E-2</v>
      </c>
    </row>
    <row r="691" spans="2:44" x14ac:dyDescent="0.5">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17"/>
      <c r="AK691" s="17"/>
      <c r="AL691" s="17"/>
      <c r="AM691" s="17"/>
      <c r="AN691" s="17"/>
      <c r="AO691" s="17"/>
      <c r="AP691" s="17"/>
      <c r="AQ691" s="17"/>
      <c r="AR691" s="17"/>
    </row>
    <row r="692" spans="2:44" x14ac:dyDescent="0.5">
      <c r="B692" s="6" t="s">
        <v>338</v>
      </c>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17"/>
      <c r="AK692" s="17"/>
      <c r="AL692" s="17"/>
      <c r="AM692" s="17"/>
      <c r="AN692" s="17"/>
      <c r="AO692" s="17"/>
      <c r="AP692" s="17"/>
      <c r="AQ692" s="17"/>
      <c r="AR692" s="17"/>
    </row>
    <row r="693" spans="2:44" x14ac:dyDescent="0.5">
      <c r="B693" s="24" t="s">
        <v>414</v>
      </c>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17"/>
      <c r="AK693" s="17"/>
      <c r="AL693" s="17"/>
      <c r="AM693" s="17"/>
      <c r="AN693" s="17"/>
      <c r="AO693" s="17"/>
      <c r="AP693" s="17"/>
      <c r="AQ693" s="17"/>
      <c r="AR693" s="17"/>
    </row>
    <row r="694" spans="2:44" x14ac:dyDescent="0.5">
      <c r="B694" t="s">
        <v>330</v>
      </c>
      <c r="C694" s="17">
        <v>0.51852429756616303</v>
      </c>
      <c r="D694" s="17">
        <v>0.48484966985685202</v>
      </c>
      <c r="E694" s="17">
        <v>0.54709564408483102</v>
      </c>
      <c r="F694" s="17"/>
      <c r="G694" s="17">
        <v>0.45541181941025799</v>
      </c>
      <c r="H694" s="17">
        <v>0.467853073912747</v>
      </c>
      <c r="I694" s="17">
        <v>0.54910315093248996</v>
      </c>
      <c r="J694" s="17">
        <v>0.50088856578086205</v>
      </c>
      <c r="K694" s="17">
        <v>0.512332064998961</v>
      </c>
      <c r="L694" s="17">
        <v>0.58095094302772299</v>
      </c>
      <c r="M694" s="17"/>
      <c r="N694" s="17">
        <v>0.52860396219986605</v>
      </c>
      <c r="O694" s="17">
        <v>0.52867167217046096</v>
      </c>
      <c r="P694" s="17">
        <v>0.53507490355034804</v>
      </c>
      <c r="Q694" s="17">
        <v>0.484638141982566</v>
      </c>
      <c r="R694" s="17"/>
      <c r="S694" s="17">
        <v>0.47714866994647098</v>
      </c>
      <c r="T694" s="17">
        <v>0.54142682074714998</v>
      </c>
      <c r="U694" s="17">
        <v>0.47223754894551101</v>
      </c>
      <c r="V694" s="17">
        <v>0.57265269864253399</v>
      </c>
      <c r="W694" s="17">
        <v>0.49775051275619198</v>
      </c>
      <c r="X694" s="17">
        <v>0.45521251907322402</v>
      </c>
      <c r="Y694" s="17">
        <v>0.51898931262522296</v>
      </c>
      <c r="Z694" s="17">
        <v>0.56225454846461798</v>
      </c>
      <c r="AA694" s="17">
        <v>0.55061416511616501</v>
      </c>
      <c r="AB694" s="17">
        <v>0.51050011394620498</v>
      </c>
      <c r="AC694" s="17">
        <v>0.57936321265799695</v>
      </c>
      <c r="AD694" s="17">
        <v>0.516584829191022</v>
      </c>
      <c r="AE694" s="17"/>
      <c r="AF694" s="17">
        <v>0.51018939298922095</v>
      </c>
      <c r="AG694" s="17">
        <v>0.544111875457297</v>
      </c>
      <c r="AH694" s="17">
        <v>0.46904921993518001</v>
      </c>
      <c r="AI694" s="17"/>
      <c r="AJ694" s="17">
        <v>0.51128398698175204</v>
      </c>
      <c r="AK694" s="17">
        <v>0.53185119799956504</v>
      </c>
      <c r="AL694" s="17">
        <v>0.49875022813249498</v>
      </c>
      <c r="AM694" s="17">
        <v>0.45258391527571901</v>
      </c>
      <c r="AN694" s="17">
        <v>0.47418205367233801</v>
      </c>
      <c r="AO694" s="17"/>
      <c r="AP694" s="17">
        <v>0.47982463637012901</v>
      </c>
      <c r="AQ694" s="17">
        <v>0.53129681196687095</v>
      </c>
      <c r="AR694" s="17">
        <v>0.534020003663218</v>
      </c>
    </row>
    <row r="695" spans="2:44" x14ac:dyDescent="0.5">
      <c r="B695" t="s">
        <v>331</v>
      </c>
      <c r="C695" s="17">
        <v>0.39654278385354502</v>
      </c>
      <c r="D695" s="17">
        <v>0.40008253191732102</v>
      </c>
      <c r="E695" s="17">
        <v>0.39301688683125902</v>
      </c>
      <c r="F695" s="17"/>
      <c r="G695" s="17">
        <v>0.42199625945862301</v>
      </c>
      <c r="H695" s="17">
        <v>0.338257779638439</v>
      </c>
      <c r="I695" s="17">
        <v>0.37633239966550602</v>
      </c>
      <c r="J695" s="17">
        <v>0.43008031153017401</v>
      </c>
      <c r="K695" s="17">
        <v>0.36302934409326498</v>
      </c>
      <c r="L695" s="17">
        <v>0.43620646840139798</v>
      </c>
      <c r="M695" s="17"/>
      <c r="N695" s="17">
        <v>0.43001109542913502</v>
      </c>
      <c r="O695" s="17">
        <v>0.42602373384366798</v>
      </c>
      <c r="P695" s="17">
        <v>0.33597194844864497</v>
      </c>
      <c r="Q695" s="17">
        <v>0.37827983333236298</v>
      </c>
      <c r="R695" s="17"/>
      <c r="S695" s="17">
        <v>0.34674149329411103</v>
      </c>
      <c r="T695" s="17">
        <v>0.42558152816647299</v>
      </c>
      <c r="U695" s="17">
        <v>0.41852884181187799</v>
      </c>
      <c r="V695" s="17">
        <v>0.40094498882552898</v>
      </c>
      <c r="W695" s="17">
        <v>0.40560797343549598</v>
      </c>
      <c r="X695" s="17">
        <v>0.38921483308844301</v>
      </c>
      <c r="Y695" s="17">
        <v>0.40262169952142002</v>
      </c>
      <c r="Z695" s="17">
        <v>0.50168180064907897</v>
      </c>
      <c r="AA695" s="17">
        <v>0.38912982789468498</v>
      </c>
      <c r="AB695" s="17">
        <v>0.34466527618930998</v>
      </c>
      <c r="AC695" s="17">
        <v>0.37306222328261501</v>
      </c>
      <c r="AD695" s="17">
        <v>0.48942556406078203</v>
      </c>
      <c r="AE695" s="17"/>
      <c r="AF695" s="17">
        <v>0.38511612341338702</v>
      </c>
      <c r="AG695" s="17">
        <v>0.41505237679961499</v>
      </c>
      <c r="AH695" s="17">
        <v>0.37060679785538198</v>
      </c>
      <c r="AI695" s="17"/>
      <c r="AJ695" s="17">
        <v>0.39417381365468601</v>
      </c>
      <c r="AK695" s="17">
        <v>0.39773821041823898</v>
      </c>
      <c r="AL695" s="17">
        <v>0.34333949941346698</v>
      </c>
      <c r="AM695" s="17">
        <v>0.35765390871548203</v>
      </c>
      <c r="AN695" s="17">
        <v>0.39967102495009499</v>
      </c>
      <c r="AO695" s="17"/>
      <c r="AP695" s="17">
        <v>0.39202270564343</v>
      </c>
      <c r="AQ695" s="17">
        <v>0.41812886231951302</v>
      </c>
      <c r="AR695" s="17">
        <v>0.44589183406220601</v>
      </c>
    </row>
    <row r="696" spans="2:44" x14ac:dyDescent="0.5">
      <c r="B696" t="s">
        <v>332</v>
      </c>
      <c r="C696" s="17">
        <v>0.377825642624665</v>
      </c>
      <c r="D696" s="17">
        <v>0.444865548690698</v>
      </c>
      <c r="E696" s="17">
        <v>0.31910583430336698</v>
      </c>
      <c r="F696" s="17"/>
      <c r="G696" s="17">
        <v>0.25359973761115501</v>
      </c>
      <c r="H696" s="17">
        <v>0.33018406279773699</v>
      </c>
      <c r="I696" s="17">
        <v>0.33112724285110201</v>
      </c>
      <c r="J696" s="17">
        <v>0.339128247511926</v>
      </c>
      <c r="K696" s="17">
        <v>0.44194830510668598</v>
      </c>
      <c r="L696" s="17">
        <v>0.49347734149313599</v>
      </c>
      <c r="M696" s="17"/>
      <c r="N696" s="17">
        <v>0.41885137021303898</v>
      </c>
      <c r="O696" s="17">
        <v>0.37662795992613901</v>
      </c>
      <c r="P696" s="17">
        <v>0.36822550540900401</v>
      </c>
      <c r="Q696" s="17">
        <v>0.340394413531382</v>
      </c>
      <c r="R696" s="17"/>
      <c r="S696" s="17">
        <v>0.39344436833714302</v>
      </c>
      <c r="T696" s="17">
        <v>0.36960192712429002</v>
      </c>
      <c r="U696" s="17">
        <v>0.40691678305624501</v>
      </c>
      <c r="V696" s="17">
        <v>0.41287436690141299</v>
      </c>
      <c r="W696" s="17">
        <v>0.35646006740386899</v>
      </c>
      <c r="X696" s="17">
        <v>0.34381794668005899</v>
      </c>
      <c r="Y696" s="17">
        <v>0.36935572710970799</v>
      </c>
      <c r="Z696" s="17">
        <v>0.48095049739039503</v>
      </c>
      <c r="AA696" s="17">
        <v>0.35946259702350503</v>
      </c>
      <c r="AB696" s="17">
        <v>0.32437200291923701</v>
      </c>
      <c r="AC696" s="17">
        <v>0.37171446223446603</v>
      </c>
      <c r="AD696" s="17">
        <v>0.41365383045984599</v>
      </c>
      <c r="AE696" s="17"/>
      <c r="AF696" s="17">
        <v>0.40220357383685701</v>
      </c>
      <c r="AG696" s="17">
        <v>0.39884134380039199</v>
      </c>
      <c r="AH696" s="17">
        <v>0.36558567716606299</v>
      </c>
      <c r="AI696" s="17"/>
      <c r="AJ696" s="17">
        <v>0.46050645025984799</v>
      </c>
      <c r="AK696" s="17">
        <v>0.34099922942320898</v>
      </c>
      <c r="AL696" s="17">
        <v>0.41365822936931401</v>
      </c>
      <c r="AM696" s="17">
        <v>0.38377559671913702</v>
      </c>
      <c r="AN696" s="17">
        <v>0.298567543443789</v>
      </c>
      <c r="AO696" s="17"/>
      <c r="AP696" s="17">
        <v>0.430441491518741</v>
      </c>
      <c r="AQ696" s="17">
        <v>0.36665303619336298</v>
      </c>
      <c r="AR696" s="17">
        <v>0.45125896268967503</v>
      </c>
    </row>
    <row r="697" spans="2:44" x14ac:dyDescent="0.5">
      <c r="B697" t="s">
        <v>333</v>
      </c>
      <c r="C697" s="17">
        <v>0.364275642566599</v>
      </c>
      <c r="D697" s="17">
        <v>0.41258976229013</v>
      </c>
      <c r="E697" s="17">
        <v>0.32222033341591</v>
      </c>
      <c r="F697" s="17"/>
      <c r="G697" s="17">
        <v>0.30978404247683899</v>
      </c>
      <c r="H697" s="17">
        <v>0.37896920168468701</v>
      </c>
      <c r="I697" s="17">
        <v>0.305836817120341</v>
      </c>
      <c r="J697" s="17">
        <v>0.33843734237649498</v>
      </c>
      <c r="K697" s="17">
        <v>0.37879660088407002</v>
      </c>
      <c r="L697" s="17">
        <v>0.432930788525275</v>
      </c>
      <c r="M697" s="17"/>
      <c r="N697" s="17">
        <v>0.39175471314801003</v>
      </c>
      <c r="O697" s="17">
        <v>0.391643827735001</v>
      </c>
      <c r="P697" s="17">
        <v>0.32878380008819003</v>
      </c>
      <c r="Q697" s="17">
        <v>0.33429804513039202</v>
      </c>
      <c r="R697" s="17"/>
      <c r="S697" s="17">
        <v>0.40200154521333997</v>
      </c>
      <c r="T697" s="17">
        <v>0.30458571371836901</v>
      </c>
      <c r="U697" s="17">
        <v>0.422629228222692</v>
      </c>
      <c r="V697" s="17">
        <v>0.33081158876514599</v>
      </c>
      <c r="W697" s="17">
        <v>0.41594437291355801</v>
      </c>
      <c r="X697" s="17">
        <v>0.34988577978047603</v>
      </c>
      <c r="Y697" s="17">
        <v>0.36868803967400199</v>
      </c>
      <c r="Z697" s="17">
        <v>0.411712824455155</v>
      </c>
      <c r="AA697" s="17">
        <v>0.35781656968855802</v>
      </c>
      <c r="AB697" s="17">
        <v>0.32019524059424298</v>
      </c>
      <c r="AC697" s="17">
        <v>0.35065233839746401</v>
      </c>
      <c r="AD697" s="17">
        <v>0.412016339529717</v>
      </c>
      <c r="AE697" s="17"/>
      <c r="AF697" s="17">
        <v>0.39466532287247502</v>
      </c>
      <c r="AG697" s="17">
        <v>0.36655024893080901</v>
      </c>
      <c r="AH697" s="17">
        <v>0.32982492877422598</v>
      </c>
      <c r="AI697" s="17"/>
      <c r="AJ697" s="17">
        <v>0.41185379404538802</v>
      </c>
      <c r="AK697" s="17">
        <v>0.32908634377351098</v>
      </c>
      <c r="AL697" s="17">
        <v>0.45297851855840598</v>
      </c>
      <c r="AM697" s="17">
        <v>0.479014878204578</v>
      </c>
      <c r="AN697" s="17">
        <v>0.34556677758376703</v>
      </c>
      <c r="AO697" s="17"/>
      <c r="AP697" s="17">
        <v>0.40491126487937601</v>
      </c>
      <c r="AQ697" s="17">
        <v>0.35327236222192798</v>
      </c>
      <c r="AR697" s="17">
        <v>0.41399378645543899</v>
      </c>
    </row>
    <row r="698" spans="2:44" x14ac:dyDescent="0.5">
      <c r="B698" t="s">
        <v>334</v>
      </c>
      <c r="C698" s="17">
        <v>0.35663784883894301</v>
      </c>
      <c r="D698" s="17">
        <v>0.37910209786422699</v>
      </c>
      <c r="E698" s="17">
        <v>0.33852387010898399</v>
      </c>
      <c r="F698" s="17"/>
      <c r="G698" s="17">
        <v>0.29726659988205201</v>
      </c>
      <c r="H698" s="17">
        <v>0.303993778439127</v>
      </c>
      <c r="I698" s="17">
        <v>0.35159286695847602</v>
      </c>
      <c r="J698" s="17">
        <v>0.33671321285092098</v>
      </c>
      <c r="K698" s="17">
        <v>0.40122550726890199</v>
      </c>
      <c r="L698" s="17">
        <v>0.41198733378962799</v>
      </c>
      <c r="M698" s="17"/>
      <c r="N698" s="17">
        <v>0.355337331840054</v>
      </c>
      <c r="O698" s="17">
        <v>0.33875254348487199</v>
      </c>
      <c r="P698" s="17">
        <v>0.36986844009201902</v>
      </c>
      <c r="Q698" s="17">
        <v>0.36495710837036899</v>
      </c>
      <c r="R698" s="17"/>
      <c r="S698" s="17">
        <v>0.30997412741758501</v>
      </c>
      <c r="T698" s="17">
        <v>0.354124278365121</v>
      </c>
      <c r="U698" s="17">
        <v>0.39013621206688598</v>
      </c>
      <c r="V698" s="17">
        <v>0.38332842559230601</v>
      </c>
      <c r="W698" s="17">
        <v>0.35622236902495502</v>
      </c>
      <c r="X698" s="17">
        <v>0.35441659010929599</v>
      </c>
      <c r="Y698" s="17">
        <v>0.34338480504803998</v>
      </c>
      <c r="Z698" s="17">
        <v>0.35401734372293098</v>
      </c>
      <c r="AA698" s="17">
        <v>0.42730501855768299</v>
      </c>
      <c r="AB698" s="17">
        <v>0.38355702333048902</v>
      </c>
      <c r="AC698" s="17">
        <v>0.243484797645177</v>
      </c>
      <c r="AD698" s="17">
        <v>0.30913093864035701</v>
      </c>
      <c r="AE698" s="17"/>
      <c r="AF698" s="17">
        <v>0.38782032411532003</v>
      </c>
      <c r="AG698" s="17">
        <v>0.36128084204028499</v>
      </c>
      <c r="AH698" s="17">
        <v>0.32223187311304302</v>
      </c>
      <c r="AI698" s="17"/>
      <c r="AJ698" s="17">
        <v>0.410597264554867</v>
      </c>
      <c r="AK698" s="17">
        <v>0.34545502940828698</v>
      </c>
      <c r="AL698" s="17">
        <v>0.34016660619241501</v>
      </c>
      <c r="AM698" s="17">
        <v>0.20269412097742101</v>
      </c>
      <c r="AN698" s="17">
        <v>0.29580216039476298</v>
      </c>
      <c r="AO698" s="17"/>
      <c r="AP698" s="17">
        <v>0.40229292183827697</v>
      </c>
      <c r="AQ698" s="17">
        <v>0.354920499649376</v>
      </c>
      <c r="AR698" s="17">
        <v>0.34184403582175898</v>
      </c>
    </row>
    <row r="699" spans="2:44" x14ac:dyDescent="0.5">
      <c r="B699" t="s">
        <v>335</v>
      </c>
      <c r="C699" s="17">
        <v>0.24898426978176399</v>
      </c>
      <c r="D699" s="17">
        <v>0.29221386586263298</v>
      </c>
      <c r="E699" s="17">
        <v>0.20951215768231901</v>
      </c>
      <c r="F699" s="17"/>
      <c r="G699" s="17">
        <v>0.30164928291177301</v>
      </c>
      <c r="H699" s="17">
        <v>0.32342982392733799</v>
      </c>
      <c r="I699" s="17">
        <v>0.23487451006540799</v>
      </c>
      <c r="J699" s="17">
        <v>0.229489688471675</v>
      </c>
      <c r="K699" s="17">
        <v>0.246837128079642</v>
      </c>
      <c r="L699" s="17">
        <v>0.19593488686494601</v>
      </c>
      <c r="M699" s="17"/>
      <c r="N699" s="17">
        <v>0.26050811308704203</v>
      </c>
      <c r="O699" s="17">
        <v>0.24628651595541801</v>
      </c>
      <c r="P699" s="17">
        <v>0.24482828709000701</v>
      </c>
      <c r="Q699" s="17">
        <v>0.242899887926913</v>
      </c>
      <c r="R699" s="17"/>
      <c r="S699" s="17">
        <v>0.28709377257504298</v>
      </c>
      <c r="T699" s="17">
        <v>0.205907776880834</v>
      </c>
      <c r="U699" s="17">
        <v>0.26368049530466597</v>
      </c>
      <c r="V699" s="17">
        <v>0.25788689344190402</v>
      </c>
      <c r="W699" s="17">
        <v>0.231281553381118</v>
      </c>
      <c r="X699" s="17">
        <v>0.229894423848055</v>
      </c>
      <c r="Y699" s="17">
        <v>0.246396465193154</v>
      </c>
      <c r="Z699" s="17">
        <v>0.28945946531663103</v>
      </c>
      <c r="AA699" s="17">
        <v>0.22180442515225601</v>
      </c>
      <c r="AB699" s="17">
        <v>0.23273791591762999</v>
      </c>
      <c r="AC699" s="17">
        <v>0.27039199993999602</v>
      </c>
      <c r="AD699" s="17">
        <v>0.346723616965182</v>
      </c>
      <c r="AE699" s="17"/>
      <c r="AF699" s="17">
        <v>0.22439971447269699</v>
      </c>
      <c r="AG699" s="17">
        <v>0.24641643344230399</v>
      </c>
      <c r="AH699" s="17">
        <v>0.29230939173062997</v>
      </c>
      <c r="AI699" s="17"/>
      <c r="AJ699" s="17">
        <v>0.24177076591962901</v>
      </c>
      <c r="AK699" s="17">
        <v>0.25406963683226202</v>
      </c>
      <c r="AL699" s="17">
        <v>0.27310909426902302</v>
      </c>
      <c r="AM699" s="17">
        <v>0.23012337279685799</v>
      </c>
      <c r="AN699" s="17">
        <v>0.24752151623365701</v>
      </c>
      <c r="AO699" s="17"/>
      <c r="AP699" s="17">
        <v>0.26011138975381898</v>
      </c>
      <c r="AQ699" s="17">
        <v>0.28644455383221501</v>
      </c>
      <c r="AR699" s="17">
        <v>0.28189851832855001</v>
      </c>
    </row>
    <row r="700" spans="2:44" x14ac:dyDescent="0.5">
      <c r="B700" t="s">
        <v>336</v>
      </c>
      <c r="C700" s="17">
        <v>0.17642994611787499</v>
      </c>
      <c r="D700" s="17">
        <v>0.18428322200846101</v>
      </c>
      <c r="E700" s="17">
        <v>0.16918727523990601</v>
      </c>
      <c r="F700" s="17"/>
      <c r="G700" s="17">
        <v>0.23372882123925701</v>
      </c>
      <c r="H700" s="17">
        <v>0.248920514449335</v>
      </c>
      <c r="I700" s="17">
        <v>0.19675373047681499</v>
      </c>
      <c r="J700" s="17">
        <v>0.13830240722512199</v>
      </c>
      <c r="K700" s="17">
        <v>0.12752946779180999</v>
      </c>
      <c r="L700" s="17">
        <v>0.14205332261668699</v>
      </c>
      <c r="M700" s="17"/>
      <c r="N700" s="17">
        <v>0.15839922912370499</v>
      </c>
      <c r="O700" s="17">
        <v>0.18848937287326301</v>
      </c>
      <c r="P700" s="17">
        <v>0.17092018614079399</v>
      </c>
      <c r="Q700" s="17">
        <v>0.185569528880557</v>
      </c>
      <c r="R700" s="17"/>
      <c r="S700" s="17">
        <v>0.21279586166487</v>
      </c>
      <c r="T700" s="17">
        <v>0.13272957610987501</v>
      </c>
      <c r="U700" s="17">
        <v>0.18207039985100801</v>
      </c>
      <c r="V700" s="17">
        <v>0.145140382779434</v>
      </c>
      <c r="W700" s="17">
        <v>0.154057478655725</v>
      </c>
      <c r="X700" s="17">
        <v>0.147621921234348</v>
      </c>
      <c r="Y700" s="17">
        <v>0.183807439450039</v>
      </c>
      <c r="Z700" s="17">
        <v>0.136004988640677</v>
      </c>
      <c r="AA700" s="17">
        <v>0.201825380738205</v>
      </c>
      <c r="AB700" s="17">
        <v>0.21366011777098101</v>
      </c>
      <c r="AC700" s="17">
        <v>0.18652211719957601</v>
      </c>
      <c r="AD700" s="17">
        <v>0.22740014355294999</v>
      </c>
      <c r="AE700" s="17"/>
      <c r="AF700" s="17">
        <v>0.15691447453052501</v>
      </c>
      <c r="AG700" s="17">
        <v>0.172746402601204</v>
      </c>
      <c r="AH700" s="17">
        <v>0.22086508491397</v>
      </c>
      <c r="AI700" s="17"/>
      <c r="AJ700" s="17">
        <v>0.17080306819998001</v>
      </c>
      <c r="AK700" s="17">
        <v>0.160977352080902</v>
      </c>
      <c r="AL700" s="17">
        <v>0.17527891665341999</v>
      </c>
      <c r="AM700" s="17">
        <v>6.3081397751209495E-2</v>
      </c>
      <c r="AN700" s="17">
        <v>0.19862986557807</v>
      </c>
      <c r="AO700" s="17"/>
      <c r="AP700" s="17">
        <v>0.18173176788745901</v>
      </c>
      <c r="AQ700" s="17">
        <v>0.17489871993594899</v>
      </c>
      <c r="AR700" s="17">
        <v>0.21900211923524701</v>
      </c>
    </row>
    <row r="701" spans="2:44" x14ac:dyDescent="0.5">
      <c r="B701" t="s">
        <v>337</v>
      </c>
      <c r="C701" s="17">
        <v>0.17493504017766301</v>
      </c>
      <c r="D701" s="17">
        <v>0.17627752426613599</v>
      </c>
      <c r="E701" s="17">
        <v>0.17227989825749801</v>
      </c>
      <c r="F701" s="17"/>
      <c r="G701" s="17">
        <v>0.218067701400913</v>
      </c>
      <c r="H701" s="17">
        <v>0.220610843306941</v>
      </c>
      <c r="I701" s="17">
        <v>0.18875874046966201</v>
      </c>
      <c r="J701" s="17">
        <v>0.18545696104322101</v>
      </c>
      <c r="K701" s="17">
        <v>0.130318692906216</v>
      </c>
      <c r="L701" s="17">
        <v>0.13326354212487501</v>
      </c>
      <c r="M701" s="17"/>
      <c r="N701" s="17">
        <v>0.194877390405922</v>
      </c>
      <c r="O701" s="17">
        <v>0.15623103504802699</v>
      </c>
      <c r="P701" s="17">
        <v>0.145234780349843</v>
      </c>
      <c r="Q701" s="17">
        <v>0.19379331497042701</v>
      </c>
      <c r="R701" s="17"/>
      <c r="S701" s="17">
        <v>0.18127262726059301</v>
      </c>
      <c r="T701" s="17">
        <v>0.139715898885164</v>
      </c>
      <c r="U701" s="17">
        <v>0.124845977996684</v>
      </c>
      <c r="V701" s="17">
        <v>0.186528324261099</v>
      </c>
      <c r="W701" s="17">
        <v>0.23209164123359999</v>
      </c>
      <c r="X701" s="17">
        <v>0.213362838306773</v>
      </c>
      <c r="Y701" s="17">
        <v>0.225814779055518</v>
      </c>
      <c r="Z701" s="17">
        <v>0.14170682794533901</v>
      </c>
      <c r="AA701" s="17">
        <v>0.229057861891174</v>
      </c>
      <c r="AB701" s="17">
        <v>0.120263113030752</v>
      </c>
      <c r="AC701" s="17">
        <v>8.6543786454130203E-2</v>
      </c>
      <c r="AD701" s="17">
        <v>0.175322488201472</v>
      </c>
      <c r="AE701" s="17"/>
      <c r="AF701" s="17">
        <v>0.14838790993510301</v>
      </c>
      <c r="AG701" s="17">
        <v>0.18916880473823</v>
      </c>
      <c r="AH701" s="17">
        <v>0.180895313034272</v>
      </c>
      <c r="AI701" s="17"/>
      <c r="AJ701" s="17">
        <v>0.162947096063248</v>
      </c>
      <c r="AK701" s="17">
        <v>0.21212737594506501</v>
      </c>
      <c r="AL701" s="17">
        <v>0.18719059042497899</v>
      </c>
      <c r="AM701" s="17">
        <v>0.113160413307726</v>
      </c>
      <c r="AN701" s="17">
        <v>0.142023348941617</v>
      </c>
      <c r="AO701" s="17"/>
      <c r="AP701" s="17">
        <v>0.148458037605847</v>
      </c>
      <c r="AQ701" s="17">
        <v>0.207027072266767</v>
      </c>
      <c r="AR701" s="17">
        <v>0.18140300312938801</v>
      </c>
    </row>
    <row r="702" spans="2:44" x14ac:dyDescent="0.5">
      <c r="B702" t="s">
        <v>87</v>
      </c>
      <c r="C702" s="17">
        <v>3.25778202029091E-2</v>
      </c>
      <c r="D702" s="17">
        <v>2.27761888158538E-2</v>
      </c>
      <c r="E702" s="17">
        <v>4.0227876307797797E-2</v>
      </c>
      <c r="F702" s="17"/>
      <c r="G702" s="17">
        <v>2.6083038749976799E-2</v>
      </c>
      <c r="H702" s="17">
        <v>4.0211496057577602E-2</v>
      </c>
      <c r="I702" s="17">
        <v>2.8063868981032799E-2</v>
      </c>
      <c r="J702" s="17">
        <v>2.8219134317768998E-2</v>
      </c>
      <c r="K702" s="17">
        <v>4.26794842860806E-2</v>
      </c>
      <c r="L702" s="17">
        <v>3.0325412071616199E-2</v>
      </c>
      <c r="M702" s="17"/>
      <c r="N702" s="17">
        <v>2.7530293904475901E-2</v>
      </c>
      <c r="O702" s="17">
        <v>2.1961266145952601E-2</v>
      </c>
      <c r="P702" s="17">
        <v>4.2151436352598E-2</v>
      </c>
      <c r="Q702" s="17">
        <v>4.1765627907349202E-2</v>
      </c>
      <c r="R702" s="17"/>
      <c r="S702" s="17">
        <v>1.31876192504016E-2</v>
      </c>
      <c r="T702" s="17">
        <v>9.1676588114022895E-3</v>
      </c>
      <c r="U702" s="17">
        <v>5.0318664122565797E-2</v>
      </c>
      <c r="V702" s="17">
        <v>2.5017602124771599E-2</v>
      </c>
      <c r="W702" s="17">
        <v>6.1803084225914601E-2</v>
      </c>
      <c r="X702" s="17">
        <v>3.9258356512781901E-2</v>
      </c>
      <c r="Y702" s="17">
        <v>3.0980547207366899E-2</v>
      </c>
      <c r="Z702" s="17">
        <v>4.7118489685238699E-2</v>
      </c>
      <c r="AA702" s="17">
        <v>4.9163563715328602E-2</v>
      </c>
      <c r="AB702" s="17">
        <v>1.7966414745150799E-2</v>
      </c>
      <c r="AC702" s="17">
        <v>3.1186705288397398E-2</v>
      </c>
      <c r="AD702" s="17">
        <v>7.3793602099276795E-2</v>
      </c>
      <c r="AE702" s="17"/>
      <c r="AF702" s="17">
        <v>3.9026213774821503E-2</v>
      </c>
      <c r="AG702" s="17">
        <v>1.7188801061104202E-2</v>
      </c>
      <c r="AH702" s="17">
        <v>4.5785979695570897E-2</v>
      </c>
      <c r="AI702" s="17"/>
      <c r="AJ702" s="17">
        <v>3.3741150017932799E-2</v>
      </c>
      <c r="AK702" s="17">
        <v>2.3442795563627501E-2</v>
      </c>
      <c r="AL702" s="17">
        <v>2.5810405077271701E-2</v>
      </c>
      <c r="AM702" s="17">
        <v>6.7470268557473401E-2</v>
      </c>
      <c r="AN702" s="17">
        <v>5.4909965408363598E-2</v>
      </c>
      <c r="AO702" s="17"/>
      <c r="AP702" s="17">
        <v>2.84403819890395E-2</v>
      </c>
      <c r="AQ702" s="17">
        <v>2.0190912566462899E-2</v>
      </c>
      <c r="AR702" s="17">
        <v>2.72651310226362E-2</v>
      </c>
    </row>
    <row r="703" spans="2:44" x14ac:dyDescent="0.5">
      <c r="B703" t="s">
        <v>149</v>
      </c>
      <c r="C703" s="17">
        <v>3.0714826048405201E-3</v>
      </c>
      <c r="D703" s="17">
        <v>2.6665278970169201E-3</v>
      </c>
      <c r="E703" s="17">
        <v>3.44385920641421E-3</v>
      </c>
      <c r="F703" s="17"/>
      <c r="G703" s="17">
        <v>5.2997603915029903E-3</v>
      </c>
      <c r="H703" s="17">
        <v>0</v>
      </c>
      <c r="I703" s="17">
        <v>3.5196177675627899E-3</v>
      </c>
      <c r="J703" s="17">
        <v>4.1842899860819001E-3</v>
      </c>
      <c r="K703" s="17">
        <v>0</v>
      </c>
      <c r="L703" s="17">
        <v>4.95677719857022E-3</v>
      </c>
      <c r="M703" s="17"/>
      <c r="N703" s="17">
        <v>4.3334795303042999E-3</v>
      </c>
      <c r="O703" s="17">
        <v>0</v>
      </c>
      <c r="P703" s="17">
        <v>6.1007747541640296E-3</v>
      </c>
      <c r="Q703" s="17">
        <v>2.29055757318322E-3</v>
      </c>
      <c r="R703" s="17"/>
      <c r="S703" s="17">
        <v>0</v>
      </c>
      <c r="T703" s="17">
        <v>5.5131469834336696E-3</v>
      </c>
      <c r="U703" s="17">
        <v>0</v>
      </c>
      <c r="V703" s="17">
        <v>5.61619717159818E-3</v>
      </c>
      <c r="W703" s="17">
        <v>0</v>
      </c>
      <c r="X703" s="17">
        <v>7.0635209332408399E-3</v>
      </c>
      <c r="Y703" s="17">
        <v>0</v>
      </c>
      <c r="Z703" s="17">
        <v>3.1464119544341099E-2</v>
      </c>
      <c r="AA703" s="17">
        <v>0</v>
      </c>
      <c r="AB703" s="17">
        <v>0</v>
      </c>
      <c r="AC703" s="17">
        <v>0</v>
      </c>
      <c r="AD703" s="17">
        <v>0</v>
      </c>
      <c r="AE703" s="17"/>
      <c r="AF703" s="17">
        <v>3.1832508857898901E-3</v>
      </c>
      <c r="AG703" s="17">
        <v>0</v>
      </c>
      <c r="AH703" s="17">
        <v>8.7147579420358608E-3</v>
      </c>
      <c r="AI703" s="17"/>
      <c r="AJ703" s="17">
        <v>1.7002792685616799E-3</v>
      </c>
      <c r="AK703" s="17">
        <v>0</v>
      </c>
      <c r="AL703" s="17">
        <v>0</v>
      </c>
      <c r="AM703" s="17">
        <v>0</v>
      </c>
      <c r="AN703" s="17">
        <v>8.7265847974662396E-3</v>
      </c>
      <c r="AO703" s="17"/>
      <c r="AP703" s="17">
        <v>0</v>
      </c>
      <c r="AQ703" s="17">
        <v>1.65770455536796E-3</v>
      </c>
      <c r="AR703" s="17">
        <v>0</v>
      </c>
    </row>
    <row r="704" spans="2:44" x14ac:dyDescent="0.5">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17"/>
      <c r="AK704" s="17"/>
      <c r="AL704" s="17"/>
      <c r="AM704" s="17"/>
      <c r="AN704" s="17"/>
      <c r="AO704" s="17"/>
      <c r="AP704" s="17"/>
      <c r="AQ704" s="17"/>
      <c r="AR704" s="17"/>
    </row>
    <row r="705" spans="2:44" x14ac:dyDescent="0.5">
      <c r="B705" s="6" t="s">
        <v>339</v>
      </c>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17"/>
      <c r="AK705" s="17"/>
      <c r="AL705" s="17"/>
      <c r="AM705" s="17"/>
      <c r="AN705" s="17"/>
      <c r="AO705" s="17"/>
      <c r="AP705" s="17"/>
      <c r="AQ705" s="17"/>
      <c r="AR705" s="17"/>
    </row>
    <row r="706" spans="2:44" x14ac:dyDescent="0.5">
      <c r="B706" s="24" t="s">
        <v>414</v>
      </c>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17"/>
      <c r="AK706" s="17"/>
      <c r="AL706" s="17"/>
      <c r="AM706" s="17"/>
      <c r="AN706" s="17"/>
      <c r="AO706" s="17"/>
      <c r="AP706" s="17"/>
      <c r="AQ706" s="17"/>
      <c r="AR706" s="17"/>
    </row>
    <row r="707" spans="2:44" x14ac:dyDescent="0.5">
      <c r="B707" t="s">
        <v>330</v>
      </c>
      <c r="C707" s="17">
        <v>0.51498267091752803</v>
      </c>
      <c r="D707" s="17">
        <v>0.51307236177053706</v>
      </c>
      <c r="E707" s="17">
        <v>0.51364821950419104</v>
      </c>
      <c r="F707" s="17"/>
      <c r="G707" s="17">
        <v>0.423978406074625</v>
      </c>
      <c r="H707" s="17">
        <v>0.449384938135444</v>
      </c>
      <c r="I707" s="17">
        <v>0.53423902083021202</v>
      </c>
      <c r="J707" s="17">
        <v>0.51811901710242803</v>
      </c>
      <c r="K707" s="17">
        <v>0.59086111195402502</v>
      </c>
      <c r="L707" s="17">
        <v>0.53973002756317101</v>
      </c>
      <c r="M707" s="17"/>
      <c r="N707" s="17">
        <v>0.48675613633171899</v>
      </c>
      <c r="O707" s="17">
        <v>0.55552166159614302</v>
      </c>
      <c r="P707" s="17">
        <v>0.48918940866043897</v>
      </c>
      <c r="Q707" s="17">
        <v>0.51884862480495197</v>
      </c>
      <c r="R707" s="17"/>
      <c r="S707" s="17">
        <v>0.47181044259996202</v>
      </c>
      <c r="T707" s="17">
        <v>0.47903513947222798</v>
      </c>
      <c r="U707" s="17">
        <v>0.55018926023890502</v>
      </c>
      <c r="V707" s="17">
        <v>0.53055056079187801</v>
      </c>
      <c r="W707" s="17">
        <v>0.45603484605045502</v>
      </c>
      <c r="X707" s="17">
        <v>0.57695802994530299</v>
      </c>
      <c r="Y707" s="17">
        <v>0.53261094220886596</v>
      </c>
      <c r="Z707" s="17">
        <v>0.41259918639874099</v>
      </c>
      <c r="AA707" s="17">
        <v>0.60786823471096796</v>
      </c>
      <c r="AB707" s="17">
        <v>0.44538754737564501</v>
      </c>
      <c r="AC707" s="17">
        <v>0.64185952079790298</v>
      </c>
      <c r="AD707" s="17">
        <v>0.43362060376549699</v>
      </c>
      <c r="AE707" s="17"/>
      <c r="AF707" s="17">
        <v>0.52942612567646696</v>
      </c>
      <c r="AG707" s="17">
        <v>0.52980435057077002</v>
      </c>
      <c r="AH707" s="17">
        <v>0.46688006648020702</v>
      </c>
      <c r="AI707" s="17"/>
      <c r="AJ707" s="17">
        <v>0.49074795141259298</v>
      </c>
      <c r="AK707" s="17">
        <v>0.56412019741322095</v>
      </c>
      <c r="AL707" s="17">
        <v>0.448519948920307</v>
      </c>
      <c r="AM707" s="17">
        <v>0.62542080658126098</v>
      </c>
      <c r="AN707" s="17">
        <v>0.475648211180347</v>
      </c>
      <c r="AO707" s="17"/>
      <c r="AP707" s="17">
        <v>0.40955125121328101</v>
      </c>
      <c r="AQ707" s="17">
        <v>0.552239070391499</v>
      </c>
      <c r="AR707" s="17">
        <v>0.47387461595144098</v>
      </c>
    </row>
    <row r="708" spans="2:44" x14ac:dyDescent="0.5">
      <c r="B708" t="s">
        <v>332</v>
      </c>
      <c r="C708" s="17">
        <v>0.44833096920973903</v>
      </c>
      <c r="D708" s="17">
        <v>0.48073145623771002</v>
      </c>
      <c r="E708" s="17">
        <v>0.41604616221110002</v>
      </c>
      <c r="F708" s="17"/>
      <c r="G708" s="17">
        <v>0.38501971805963903</v>
      </c>
      <c r="H708" s="17">
        <v>0.45323600964316102</v>
      </c>
      <c r="I708" s="17">
        <v>0.41176308327722899</v>
      </c>
      <c r="J708" s="17">
        <v>0.43551619980572998</v>
      </c>
      <c r="K708" s="17">
        <v>0.42162467709197199</v>
      </c>
      <c r="L708" s="17">
        <v>0.53765611560184301</v>
      </c>
      <c r="M708" s="17"/>
      <c r="N708" s="17">
        <v>0.47860164919767401</v>
      </c>
      <c r="O708" s="17">
        <v>0.45784388709874102</v>
      </c>
      <c r="P708" s="17">
        <v>0.42108344956125199</v>
      </c>
      <c r="Q708" s="17">
        <v>0.41432380000084001</v>
      </c>
      <c r="R708" s="17"/>
      <c r="S708" s="17">
        <v>0.44640244767145698</v>
      </c>
      <c r="T708" s="17">
        <v>0.42004235404267698</v>
      </c>
      <c r="U708" s="17">
        <v>0.45713652211347999</v>
      </c>
      <c r="V708" s="17">
        <v>0.37827554953408499</v>
      </c>
      <c r="W708" s="17">
        <v>0.54397015145833305</v>
      </c>
      <c r="X708" s="17">
        <v>0.41441492586736201</v>
      </c>
      <c r="Y708" s="17">
        <v>0.55359935280887396</v>
      </c>
      <c r="Z708" s="17">
        <v>0.52159706993081101</v>
      </c>
      <c r="AA708" s="17">
        <v>0.46536582878850802</v>
      </c>
      <c r="AB708" s="17">
        <v>0.37937983103890899</v>
      </c>
      <c r="AC708" s="17">
        <v>0.40239864091958</v>
      </c>
      <c r="AD708" s="17">
        <v>0.50215026903523796</v>
      </c>
      <c r="AE708" s="17"/>
      <c r="AF708" s="17">
        <v>0.44385283016778498</v>
      </c>
      <c r="AG708" s="17">
        <v>0.47324292148557201</v>
      </c>
      <c r="AH708" s="17">
        <v>0.38114509354988702</v>
      </c>
      <c r="AI708" s="17"/>
      <c r="AJ708" s="17">
        <v>0.46592426505476298</v>
      </c>
      <c r="AK708" s="17">
        <v>0.46213198010696299</v>
      </c>
      <c r="AL708" s="17">
        <v>0.48310260525809301</v>
      </c>
      <c r="AM708" s="17">
        <v>0.27028462000404002</v>
      </c>
      <c r="AN708" s="17">
        <v>0.40162137449119101</v>
      </c>
      <c r="AO708" s="17"/>
      <c r="AP708" s="17">
        <v>0.474360665153369</v>
      </c>
      <c r="AQ708" s="17">
        <v>0.47010633714363498</v>
      </c>
      <c r="AR708" s="17">
        <v>0.47062093733357202</v>
      </c>
    </row>
    <row r="709" spans="2:44" x14ac:dyDescent="0.5">
      <c r="B709" t="s">
        <v>331</v>
      </c>
      <c r="C709" s="17">
        <v>0.41371441528444802</v>
      </c>
      <c r="D709" s="17">
        <v>0.40464861765020599</v>
      </c>
      <c r="E709" s="17">
        <v>0.42142994992555199</v>
      </c>
      <c r="F709" s="17"/>
      <c r="G709" s="17">
        <v>0.41504906021820198</v>
      </c>
      <c r="H709" s="17">
        <v>0.419142392424531</v>
      </c>
      <c r="I709" s="17">
        <v>0.41610624930297002</v>
      </c>
      <c r="J709" s="17">
        <v>0.39366594666246002</v>
      </c>
      <c r="K709" s="17">
        <v>0.43253460243650399</v>
      </c>
      <c r="L709" s="17">
        <v>0.41139108049100098</v>
      </c>
      <c r="M709" s="17"/>
      <c r="N709" s="17">
        <v>0.44533114391267298</v>
      </c>
      <c r="O709" s="17">
        <v>0.43909546163741803</v>
      </c>
      <c r="P709" s="17">
        <v>0.34759782840103798</v>
      </c>
      <c r="Q709" s="17">
        <v>0.39553310901601801</v>
      </c>
      <c r="R709" s="17"/>
      <c r="S709" s="17">
        <v>0.49193181984568901</v>
      </c>
      <c r="T709" s="17">
        <v>0.35768018821528003</v>
      </c>
      <c r="U709" s="17">
        <v>0.52763286280413702</v>
      </c>
      <c r="V709" s="17">
        <v>0.47894500316912098</v>
      </c>
      <c r="W709" s="17">
        <v>0.42584873265478002</v>
      </c>
      <c r="X709" s="17">
        <v>0.356863647451513</v>
      </c>
      <c r="Y709" s="17">
        <v>0.33313683851778603</v>
      </c>
      <c r="Z709" s="17">
        <v>0.43000658979940898</v>
      </c>
      <c r="AA709" s="17">
        <v>0.39891802510291502</v>
      </c>
      <c r="AB709" s="17">
        <v>0.36965814022877902</v>
      </c>
      <c r="AC709" s="17">
        <v>0.47995492972166898</v>
      </c>
      <c r="AD709" s="17">
        <v>0.25347500404109302</v>
      </c>
      <c r="AE709" s="17"/>
      <c r="AF709" s="17">
        <v>0.38625730761615201</v>
      </c>
      <c r="AG709" s="17">
        <v>0.42680485970617399</v>
      </c>
      <c r="AH709" s="17">
        <v>0.42450820122195299</v>
      </c>
      <c r="AI709" s="17"/>
      <c r="AJ709" s="17">
        <v>0.421664707585305</v>
      </c>
      <c r="AK709" s="17">
        <v>0.39729467920675199</v>
      </c>
      <c r="AL709" s="17">
        <v>0.33395969402491099</v>
      </c>
      <c r="AM709" s="17">
        <v>0.26979625059121698</v>
      </c>
      <c r="AN709" s="17">
        <v>0.39651434508612399</v>
      </c>
      <c r="AO709" s="17"/>
      <c r="AP709" s="17">
        <v>0.39806516353706001</v>
      </c>
      <c r="AQ709" s="17">
        <v>0.41975423531070399</v>
      </c>
      <c r="AR709" s="17">
        <v>0.41481437112610903</v>
      </c>
    </row>
    <row r="710" spans="2:44" x14ac:dyDescent="0.5">
      <c r="B710" t="s">
        <v>333</v>
      </c>
      <c r="C710" s="17">
        <v>0.41217524819706902</v>
      </c>
      <c r="D710" s="17">
        <v>0.450479258680481</v>
      </c>
      <c r="E710" s="17">
        <v>0.37401563236795698</v>
      </c>
      <c r="F710" s="17"/>
      <c r="G710" s="17">
        <v>0.26711284545596597</v>
      </c>
      <c r="H710" s="17">
        <v>0.45202699354229497</v>
      </c>
      <c r="I710" s="17">
        <v>0.40087344962034099</v>
      </c>
      <c r="J710" s="17">
        <v>0.34178064002805703</v>
      </c>
      <c r="K710" s="17">
        <v>0.46647357897063302</v>
      </c>
      <c r="L710" s="17">
        <v>0.49571462350665202</v>
      </c>
      <c r="M710" s="17"/>
      <c r="N710" s="17">
        <v>0.43090930272092298</v>
      </c>
      <c r="O710" s="17">
        <v>0.42426926067931697</v>
      </c>
      <c r="P710" s="17">
        <v>0.40326473004421198</v>
      </c>
      <c r="Q710" s="17">
        <v>0.37302727429892901</v>
      </c>
      <c r="R710" s="17"/>
      <c r="S710" s="17">
        <v>0.43185459796887199</v>
      </c>
      <c r="T710" s="17">
        <v>0.354073184046511</v>
      </c>
      <c r="U710" s="17">
        <v>0.42151741654723002</v>
      </c>
      <c r="V710" s="17">
        <v>0.47452122581196898</v>
      </c>
      <c r="W710" s="17">
        <v>0.41030908960394102</v>
      </c>
      <c r="X710" s="17">
        <v>0.45976393542014499</v>
      </c>
      <c r="Y710" s="17">
        <v>0.39489733095919</v>
      </c>
      <c r="Z710" s="17">
        <v>0.441672467545345</v>
      </c>
      <c r="AA710" s="17">
        <v>0.40691204145613402</v>
      </c>
      <c r="AB710" s="17">
        <v>0.39712028999670101</v>
      </c>
      <c r="AC710" s="17">
        <v>0.36176623390212598</v>
      </c>
      <c r="AD710" s="17">
        <v>0.417112993833612</v>
      </c>
      <c r="AE710" s="17"/>
      <c r="AF710" s="17">
        <v>0.422095284005501</v>
      </c>
      <c r="AG710" s="17">
        <v>0.420300249935458</v>
      </c>
      <c r="AH710" s="17">
        <v>0.443616740195374</v>
      </c>
      <c r="AI710" s="17"/>
      <c r="AJ710" s="17">
        <v>0.47426786821873801</v>
      </c>
      <c r="AK710" s="17">
        <v>0.38959880870736202</v>
      </c>
      <c r="AL710" s="17">
        <v>0.423218490032644</v>
      </c>
      <c r="AM710" s="17">
        <v>0.44890043894868797</v>
      </c>
      <c r="AN710" s="17">
        <v>0.36094243711504898</v>
      </c>
      <c r="AO710" s="17"/>
      <c r="AP710" s="17">
        <v>0.50397147424242095</v>
      </c>
      <c r="AQ710" s="17">
        <v>0.39661278920826398</v>
      </c>
      <c r="AR710" s="17">
        <v>0.41917449308168903</v>
      </c>
    </row>
    <row r="711" spans="2:44" x14ac:dyDescent="0.5">
      <c r="B711" t="s">
        <v>334</v>
      </c>
      <c r="C711" s="17">
        <v>0.402456849695282</v>
      </c>
      <c r="D711" s="17">
        <v>0.42168912613320397</v>
      </c>
      <c r="E711" s="17">
        <v>0.38568666581823502</v>
      </c>
      <c r="F711" s="17"/>
      <c r="G711" s="17">
        <v>0.32191961656790702</v>
      </c>
      <c r="H711" s="17">
        <v>0.35297921131742799</v>
      </c>
      <c r="I711" s="17">
        <v>0.40075741570727103</v>
      </c>
      <c r="J711" s="17">
        <v>0.38376788504610099</v>
      </c>
      <c r="K711" s="17">
        <v>0.444707508203182</v>
      </c>
      <c r="L711" s="17">
        <v>0.46846425214113502</v>
      </c>
      <c r="M711" s="17"/>
      <c r="N711" s="17">
        <v>0.39778261044351398</v>
      </c>
      <c r="O711" s="17">
        <v>0.40428137561187699</v>
      </c>
      <c r="P711" s="17">
        <v>0.41337614406470302</v>
      </c>
      <c r="Q711" s="17">
        <v>0.392727777027707</v>
      </c>
      <c r="R711" s="17"/>
      <c r="S711" s="17">
        <v>0.30307932878057398</v>
      </c>
      <c r="T711" s="17">
        <v>0.38457773885079599</v>
      </c>
      <c r="U711" s="17">
        <v>0.42500416924749301</v>
      </c>
      <c r="V711" s="17">
        <v>0.41621624156672499</v>
      </c>
      <c r="W711" s="17">
        <v>0.47184332476297203</v>
      </c>
      <c r="X711" s="17">
        <v>0.47435338432485902</v>
      </c>
      <c r="Y711" s="17">
        <v>0.368303665749942</v>
      </c>
      <c r="Z711" s="17">
        <v>0.449139147773366</v>
      </c>
      <c r="AA711" s="17">
        <v>0.48934529580164898</v>
      </c>
      <c r="AB711" s="17">
        <v>0.35335221306709602</v>
      </c>
      <c r="AC711" s="17">
        <v>0.33639942593586603</v>
      </c>
      <c r="AD711" s="17">
        <v>0.46056786837941099</v>
      </c>
      <c r="AE711" s="17"/>
      <c r="AF711" s="17">
        <v>0.40779218603787099</v>
      </c>
      <c r="AG711" s="17">
        <v>0.416521026372002</v>
      </c>
      <c r="AH711" s="17">
        <v>0.41780265994836702</v>
      </c>
      <c r="AI711" s="17"/>
      <c r="AJ711" s="17">
        <v>0.41916572365017502</v>
      </c>
      <c r="AK711" s="17">
        <v>0.43087978322188197</v>
      </c>
      <c r="AL711" s="17">
        <v>0.272763740656847</v>
      </c>
      <c r="AM711" s="17">
        <v>0.35922820979317999</v>
      </c>
      <c r="AN711" s="17">
        <v>0.38317400998180501</v>
      </c>
      <c r="AO711" s="17"/>
      <c r="AP711" s="17">
        <v>0.37943706321248899</v>
      </c>
      <c r="AQ711" s="17">
        <v>0.429925796649269</v>
      </c>
      <c r="AR711" s="17">
        <v>0.30956984988566699</v>
      </c>
    </row>
    <row r="712" spans="2:44" x14ac:dyDescent="0.5">
      <c r="B712" t="s">
        <v>335</v>
      </c>
      <c r="C712" s="17">
        <v>0.30436645628012698</v>
      </c>
      <c r="D712" s="17">
        <v>0.33678739284560699</v>
      </c>
      <c r="E712" s="17">
        <v>0.26931659308392703</v>
      </c>
      <c r="F712" s="17"/>
      <c r="G712" s="17">
        <v>0.30666965600239698</v>
      </c>
      <c r="H712" s="17">
        <v>0.30087036967140601</v>
      </c>
      <c r="I712" s="17">
        <v>0.35057774676827003</v>
      </c>
      <c r="J712" s="17">
        <v>0.25954734362728799</v>
      </c>
      <c r="K712" s="17">
        <v>0.30210390844370399</v>
      </c>
      <c r="L712" s="17">
        <v>0.308617390456566</v>
      </c>
      <c r="M712" s="17"/>
      <c r="N712" s="17">
        <v>0.287765976305426</v>
      </c>
      <c r="O712" s="17">
        <v>0.316605805645848</v>
      </c>
      <c r="P712" s="17">
        <v>0.32697142248435201</v>
      </c>
      <c r="Q712" s="17">
        <v>0.28027869023773699</v>
      </c>
      <c r="R712" s="17"/>
      <c r="S712" s="17">
        <v>0.32882217885762699</v>
      </c>
      <c r="T712" s="17">
        <v>0.24795594664371401</v>
      </c>
      <c r="U712" s="17">
        <v>0.25337314933003102</v>
      </c>
      <c r="V712" s="17">
        <v>0.36249793763191701</v>
      </c>
      <c r="W712" s="17">
        <v>0.24872709002583601</v>
      </c>
      <c r="X712" s="17">
        <v>0.31520144933945798</v>
      </c>
      <c r="Y712" s="17">
        <v>0.34011054350256098</v>
      </c>
      <c r="Z712" s="17">
        <v>0.31790108868594802</v>
      </c>
      <c r="AA712" s="17">
        <v>0.311901401804623</v>
      </c>
      <c r="AB712" s="17">
        <v>0.33248128046424202</v>
      </c>
      <c r="AC712" s="17">
        <v>0.309266348598292</v>
      </c>
      <c r="AD712" s="17">
        <v>0.28333095728970598</v>
      </c>
      <c r="AE712" s="17"/>
      <c r="AF712" s="17">
        <v>0.275943133222945</v>
      </c>
      <c r="AG712" s="17">
        <v>0.32056831741111103</v>
      </c>
      <c r="AH712" s="17">
        <v>0.33520756683451802</v>
      </c>
      <c r="AI712" s="17"/>
      <c r="AJ712" s="17">
        <v>0.30662822194216699</v>
      </c>
      <c r="AK712" s="17">
        <v>0.30372977290568498</v>
      </c>
      <c r="AL712" s="17">
        <v>0.33452876000482601</v>
      </c>
      <c r="AM712" s="17">
        <v>9.20760543412774E-2</v>
      </c>
      <c r="AN712" s="17">
        <v>0.26685282992220499</v>
      </c>
      <c r="AO712" s="17"/>
      <c r="AP712" s="17">
        <v>0.29546729142185602</v>
      </c>
      <c r="AQ712" s="17">
        <v>0.31135187658244301</v>
      </c>
      <c r="AR712" s="17">
        <v>0.35591909700785601</v>
      </c>
    </row>
    <row r="713" spans="2:44" x14ac:dyDescent="0.5">
      <c r="B713" t="s">
        <v>336</v>
      </c>
      <c r="C713" s="17">
        <v>0.25237841658080001</v>
      </c>
      <c r="D713" s="17">
        <v>0.25077421236339897</v>
      </c>
      <c r="E713" s="17">
        <v>0.253221152845369</v>
      </c>
      <c r="F713" s="17"/>
      <c r="G713" s="17">
        <v>0.249442402750047</v>
      </c>
      <c r="H713" s="17">
        <v>0.238775605538908</v>
      </c>
      <c r="I713" s="17">
        <v>0.27778289036170301</v>
      </c>
      <c r="J713" s="17">
        <v>0.27808794319514801</v>
      </c>
      <c r="K713" s="17">
        <v>0.23161368569898499</v>
      </c>
      <c r="L713" s="17">
        <v>0.235899204208845</v>
      </c>
      <c r="M713" s="17"/>
      <c r="N713" s="17">
        <v>0.25004325543482903</v>
      </c>
      <c r="O713" s="17">
        <v>0.25052993353106001</v>
      </c>
      <c r="P713" s="17">
        <v>0.24554552830193699</v>
      </c>
      <c r="Q713" s="17">
        <v>0.256991730409178</v>
      </c>
      <c r="R713" s="17"/>
      <c r="S713" s="17">
        <v>0.21961088151688199</v>
      </c>
      <c r="T713" s="17">
        <v>0.25346598217038202</v>
      </c>
      <c r="U713" s="17">
        <v>0.355607406909068</v>
      </c>
      <c r="V713" s="17">
        <v>0.31860395135730801</v>
      </c>
      <c r="W713" s="17">
        <v>0.25743621289560598</v>
      </c>
      <c r="X713" s="17">
        <v>0.22524483201392301</v>
      </c>
      <c r="Y713" s="17">
        <v>0.243343299326827</v>
      </c>
      <c r="Z713" s="17">
        <v>0.211677894824435</v>
      </c>
      <c r="AA713" s="17">
        <v>0.30447755278495697</v>
      </c>
      <c r="AB713" s="17">
        <v>0.16620996932416299</v>
      </c>
      <c r="AC713" s="17">
        <v>0.26066663822184599</v>
      </c>
      <c r="AD713" s="17">
        <v>0.17437104786112601</v>
      </c>
      <c r="AE713" s="17"/>
      <c r="AF713" s="17">
        <v>0.27289587719495001</v>
      </c>
      <c r="AG713" s="17">
        <v>0.250889812696174</v>
      </c>
      <c r="AH713" s="17">
        <v>0.21964039197135499</v>
      </c>
      <c r="AI713" s="17"/>
      <c r="AJ713" s="17">
        <v>0.27222306297600402</v>
      </c>
      <c r="AK713" s="17">
        <v>0.25358205908721099</v>
      </c>
      <c r="AL713" s="17">
        <v>0.24045650942933</v>
      </c>
      <c r="AM713" s="17">
        <v>8.0452410877934297E-2</v>
      </c>
      <c r="AN713" s="17">
        <v>0.22340664985308101</v>
      </c>
      <c r="AO713" s="17"/>
      <c r="AP713" s="17">
        <v>0.254526699337905</v>
      </c>
      <c r="AQ713" s="17">
        <v>0.240531697509</v>
      </c>
      <c r="AR713" s="17">
        <v>0.31106220148050201</v>
      </c>
    </row>
    <row r="714" spans="2:44" x14ac:dyDescent="0.5">
      <c r="B714" t="s">
        <v>337</v>
      </c>
      <c r="C714" s="17">
        <v>0.18381483033523799</v>
      </c>
      <c r="D714" s="17">
        <v>0.185811886859267</v>
      </c>
      <c r="E714" s="17">
        <v>0.18090754805069201</v>
      </c>
      <c r="F714" s="17"/>
      <c r="G714" s="17">
        <v>0.26016718434163599</v>
      </c>
      <c r="H714" s="17">
        <v>0.25355716821824098</v>
      </c>
      <c r="I714" s="17">
        <v>0.22759195716542799</v>
      </c>
      <c r="J714" s="17">
        <v>0.18203442229948599</v>
      </c>
      <c r="K714" s="17">
        <v>0.148716082947358</v>
      </c>
      <c r="L714" s="17">
        <v>8.5658682236132502E-2</v>
      </c>
      <c r="M714" s="17"/>
      <c r="N714" s="17">
        <v>0.15740200410285099</v>
      </c>
      <c r="O714" s="17">
        <v>0.18333905985031601</v>
      </c>
      <c r="P714" s="17">
        <v>0.21893019152447801</v>
      </c>
      <c r="Q714" s="17">
        <v>0.184363122721518</v>
      </c>
      <c r="R714" s="17"/>
      <c r="S714" s="17">
        <v>0.24470526864366199</v>
      </c>
      <c r="T714" s="17">
        <v>0.11399043601210999</v>
      </c>
      <c r="U714" s="17">
        <v>0.19736816145002001</v>
      </c>
      <c r="V714" s="17">
        <v>0.17945032012949799</v>
      </c>
      <c r="W714" s="17">
        <v>0.199263125565286</v>
      </c>
      <c r="X714" s="17">
        <v>0.24970956512841999</v>
      </c>
      <c r="Y714" s="17">
        <v>0.17065847398688699</v>
      </c>
      <c r="Z714" s="17">
        <v>0.24112806924643801</v>
      </c>
      <c r="AA714" s="17">
        <v>0.204632488731013</v>
      </c>
      <c r="AB714" s="17">
        <v>0.114005758785352</v>
      </c>
      <c r="AC714" s="17">
        <v>0.145258021030512</v>
      </c>
      <c r="AD714" s="17">
        <v>0.13218450029259701</v>
      </c>
      <c r="AE714" s="17"/>
      <c r="AF714" s="17">
        <v>0.16643399461228101</v>
      </c>
      <c r="AG714" s="17">
        <v>0.15513687637427601</v>
      </c>
      <c r="AH714" s="17">
        <v>0.24361695604112499</v>
      </c>
      <c r="AI714" s="17"/>
      <c r="AJ714" s="17">
        <v>0.169238198593571</v>
      </c>
      <c r="AK714" s="17">
        <v>0.179715284002751</v>
      </c>
      <c r="AL714" s="17">
        <v>0.19819473051400299</v>
      </c>
      <c r="AM714" s="17">
        <v>0</v>
      </c>
      <c r="AN714" s="17">
        <v>0.18453515043009999</v>
      </c>
      <c r="AO714" s="17"/>
      <c r="AP714" s="17">
        <v>0.14910343854667499</v>
      </c>
      <c r="AQ714" s="17">
        <v>0.194438888116995</v>
      </c>
      <c r="AR714" s="17">
        <v>0.13636795940992499</v>
      </c>
    </row>
    <row r="715" spans="2:44" x14ac:dyDescent="0.5">
      <c r="B715" t="s">
        <v>87</v>
      </c>
      <c r="C715" s="17">
        <v>1.4294880568315099E-2</v>
      </c>
      <c r="D715" s="17">
        <v>8.1388605298293205E-3</v>
      </c>
      <c r="E715" s="17">
        <v>2.0627619526781299E-2</v>
      </c>
      <c r="F715" s="17"/>
      <c r="G715" s="17">
        <v>1.7343394747559901E-2</v>
      </c>
      <c r="H715" s="17">
        <v>2.29781326747974E-2</v>
      </c>
      <c r="I715" s="17">
        <v>1.3084334197146E-2</v>
      </c>
      <c r="J715" s="17">
        <v>1.29902996859827E-2</v>
      </c>
      <c r="K715" s="17">
        <v>1.31621037962006E-2</v>
      </c>
      <c r="L715" s="17">
        <v>9.5368710557223596E-3</v>
      </c>
      <c r="M715" s="17"/>
      <c r="N715" s="17">
        <v>8.3409746967769201E-3</v>
      </c>
      <c r="O715" s="17">
        <v>1.0799019120025099E-2</v>
      </c>
      <c r="P715" s="17">
        <v>2.3004545552810899E-2</v>
      </c>
      <c r="Q715" s="17">
        <v>1.8805736718636001E-2</v>
      </c>
      <c r="R715" s="17"/>
      <c r="S715" s="17">
        <v>6.8724009250365602E-3</v>
      </c>
      <c r="T715" s="17">
        <v>1.46586933516917E-2</v>
      </c>
      <c r="U715" s="17">
        <v>3.1255152353958301E-2</v>
      </c>
      <c r="V715" s="17">
        <v>5.1888598762643498E-2</v>
      </c>
      <c r="W715" s="17">
        <v>0</v>
      </c>
      <c r="X715" s="17">
        <v>0</v>
      </c>
      <c r="Y715" s="17">
        <v>1.5480107049788701E-2</v>
      </c>
      <c r="Z715" s="17">
        <v>0</v>
      </c>
      <c r="AA715" s="17">
        <v>0</v>
      </c>
      <c r="AB715" s="17">
        <v>1.61454161435838E-2</v>
      </c>
      <c r="AC715" s="17">
        <v>3.3945786669031301E-2</v>
      </c>
      <c r="AD715" s="17">
        <v>0</v>
      </c>
      <c r="AE715" s="17"/>
      <c r="AF715" s="17">
        <v>1.33504137780322E-2</v>
      </c>
      <c r="AG715" s="17">
        <v>1.2684260455555599E-2</v>
      </c>
      <c r="AH715" s="17">
        <v>1.6823732542671499E-2</v>
      </c>
      <c r="AI715" s="17"/>
      <c r="AJ715" s="17">
        <v>7.2651581043707003E-3</v>
      </c>
      <c r="AK715" s="17">
        <v>4.6791585492185796E-3</v>
      </c>
      <c r="AL715" s="17">
        <v>0</v>
      </c>
      <c r="AM715" s="17">
        <v>0.19517079913860999</v>
      </c>
      <c r="AN715" s="17">
        <v>4.0195937372131202E-2</v>
      </c>
      <c r="AO715" s="17"/>
      <c r="AP715" s="17">
        <v>2.0069173534624798E-2</v>
      </c>
      <c r="AQ715" s="17">
        <v>2.5763356169785701E-3</v>
      </c>
      <c r="AR715" s="17">
        <v>0</v>
      </c>
    </row>
    <row r="716" spans="2:44" x14ac:dyDescent="0.5">
      <c r="B716" t="s">
        <v>149</v>
      </c>
      <c r="C716" s="17">
        <v>7.4661412988638398E-3</v>
      </c>
      <c r="D716" s="17">
        <v>1.1069766945847E-2</v>
      </c>
      <c r="E716" s="17">
        <v>3.8658115649728799E-3</v>
      </c>
      <c r="F716" s="17"/>
      <c r="G716" s="17">
        <v>7.8874823508978797E-3</v>
      </c>
      <c r="H716" s="17">
        <v>0</v>
      </c>
      <c r="I716" s="17">
        <v>5.5673196672865501E-3</v>
      </c>
      <c r="J716" s="17">
        <v>1.2159231235839001E-2</v>
      </c>
      <c r="K716" s="17">
        <v>1.57178596896492E-2</v>
      </c>
      <c r="L716" s="17">
        <v>4.1721085707850398E-3</v>
      </c>
      <c r="M716" s="17"/>
      <c r="N716" s="17">
        <v>0</v>
      </c>
      <c r="O716" s="17">
        <v>6.5085873148945702E-3</v>
      </c>
      <c r="P716" s="17">
        <v>1.82616605505703E-2</v>
      </c>
      <c r="Q716" s="17">
        <v>8.7888748323976303E-3</v>
      </c>
      <c r="R716" s="17"/>
      <c r="S716" s="17">
        <v>6.9078470856422103E-3</v>
      </c>
      <c r="T716" s="17">
        <v>8.3971767617721307E-3</v>
      </c>
      <c r="U716" s="17">
        <v>1.5117574642165999E-2</v>
      </c>
      <c r="V716" s="17">
        <v>0</v>
      </c>
      <c r="W716" s="17">
        <v>0</v>
      </c>
      <c r="X716" s="17">
        <v>1.01882469495196E-2</v>
      </c>
      <c r="Y716" s="17">
        <v>0</v>
      </c>
      <c r="Z716" s="17">
        <v>2.16493280465004E-2</v>
      </c>
      <c r="AA716" s="17">
        <v>1.0353391003354801E-2</v>
      </c>
      <c r="AB716" s="17">
        <v>1.5396871157835499E-2</v>
      </c>
      <c r="AC716" s="17">
        <v>0</v>
      </c>
      <c r="AD716" s="17">
        <v>0</v>
      </c>
      <c r="AE716" s="17"/>
      <c r="AF716" s="17">
        <v>0</v>
      </c>
      <c r="AG716" s="17">
        <v>7.1369288666656098E-3</v>
      </c>
      <c r="AH716" s="17">
        <v>2.30264630021942E-2</v>
      </c>
      <c r="AI716" s="17"/>
      <c r="AJ716" s="17">
        <v>0</v>
      </c>
      <c r="AK716" s="17">
        <v>9.9351632775825007E-3</v>
      </c>
      <c r="AL716" s="17">
        <v>0</v>
      </c>
      <c r="AM716" s="17">
        <v>0</v>
      </c>
      <c r="AN716" s="17">
        <v>3.3391994392662903E-2</v>
      </c>
      <c r="AO716" s="17"/>
      <c r="AP716" s="17">
        <v>0</v>
      </c>
      <c r="AQ716" s="17">
        <v>5.0476560949363203E-3</v>
      </c>
      <c r="AR716" s="17">
        <v>0</v>
      </c>
    </row>
    <row r="717" spans="2:44" x14ac:dyDescent="0.5">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17"/>
      <c r="AK717" s="17"/>
      <c r="AL717" s="17"/>
      <c r="AM717" s="17"/>
      <c r="AN717" s="17"/>
      <c r="AO717" s="17"/>
      <c r="AP717" s="17"/>
      <c r="AQ717" s="17"/>
      <c r="AR717" s="17"/>
    </row>
    <row r="718" spans="2:44" x14ac:dyDescent="0.5">
      <c r="B718" s="6" t="s">
        <v>340</v>
      </c>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7"/>
      <c r="AL718" s="17"/>
      <c r="AM718" s="17"/>
      <c r="AN718" s="17"/>
      <c r="AO718" s="17"/>
      <c r="AP718" s="17"/>
      <c r="AQ718" s="17"/>
      <c r="AR718" s="17"/>
    </row>
    <row r="719" spans="2:44" x14ac:dyDescent="0.5">
      <c r="B719" s="24" t="s">
        <v>414</v>
      </c>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7"/>
      <c r="AL719" s="17"/>
      <c r="AM719" s="17"/>
      <c r="AN719" s="17"/>
      <c r="AO719" s="17"/>
      <c r="AP719" s="17"/>
      <c r="AQ719" s="17"/>
      <c r="AR719" s="17"/>
    </row>
    <row r="720" spans="2:44" x14ac:dyDescent="0.5">
      <c r="B720" t="s">
        <v>333</v>
      </c>
      <c r="C720" s="17">
        <v>0.52175627623757503</v>
      </c>
      <c r="D720" s="17">
        <v>0.53826034093059205</v>
      </c>
      <c r="E720" s="17">
        <v>0.50366648012016102</v>
      </c>
      <c r="F720" s="17"/>
      <c r="G720" s="17">
        <v>0.45625296872016302</v>
      </c>
      <c r="H720" s="17">
        <v>0.46349095846178401</v>
      </c>
      <c r="I720" s="17">
        <v>0.56433683969053094</v>
      </c>
      <c r="J720" s="17">
        <v>0.51388332388146296</v>
      </c>
      <c r="K720" s="17">
        <v>0.53585816393204799</v>
      </c>
      <c r="L720" s="17">
        <v>0.615131256000507</v>
      </c>
      <c r="M720" s="17"/>
      <c r="N720" s="17">
        <v>0.58186369097697799</v>
      </c>
      <c r="O720" s="17">
        <v>0.51755462075049896</v>
      </c>
      <c r="P720" s="17">
        <v>0.54599124292831802</v>
      </c>
      <c r="Q720" s="17">
        <v>0.430694538259417</v>
      </c>
      <c r="R720" s="17"/>
      <c r="S720" s="17">
        <v>0.572434404014451</v>
      </c>
      <c r="T720" s="17">
        <v>0.51614855535843795</v>
      </c>
      <c r="U720" s="17">
        <v>0.49502260065696102</v>
      </c>
      <c r="V720" s="17">
        <v>0.55840767667375801</v>
      </c>
      <c r="W720" s="17">
        <v>0.45661214114182802</v>
      </c>
      <c r="X720" s="17">
        <v>0.52525925119225703</v>
      </c>
      <c r="Y720" s="17">
        <v>0.65451645899427702</v>
      </c>
      <c r="Z720" s="17">
        <v>0.51481298698436495</v>
      </c>
      <c r="AA720" s="17">
        <v>0.44388916166341502</v>
      </c>
      <c r="AB720" s="17">
        <v>0.47954721962791003</v>
      </c>
      <c r="AC720" s="17">
        <v>0.468975757080829</v>
      </c>
      <c r="AD720" s="17">
        <v>0.581942160211674</v>
      </c>
      <c r="AE720" s="17"/>
      <c r="AF720" s="17">
        <v>0.50344424125397902</v>
      </c>
      <c r="AG720" s="17">
        <v>0.537026693494987</v>
      </c>
      <c r="AH720" s="17">
        <v>0.53987006780693603</v>
      </c>
      <c r="AI720" s="17"/>
      <c r="AJ720" s="17">
        <v>0.52614252136665496</v>
      </c>
      <c r="AK720" s="17">
        <v>0.48991449846426499</v>
      </c>
      <c r="AL720" s="17">
        <v>0.51872892038652696</v>
      </c>
      <c r="AM720" s="17">
        <v>0.48930127324081002</v>
      </c>
      <c r="AN720" s="17">
        <v>0.54935510308188096</v>
      </c>
      <c r="AO720" s="17"/>
      <c r="AP720" s="17">
        <v>0.56803356981183495</v>
      </c>
      <c r="AQ720" s="17">
        <v>0.522528269984885</v>
      </c>
      <c r="AR720" s="17">
        <v>0.40752331990274399</v>
      </c>
    </row>
    <row r="721" spans="2:44" x14ac:dyDescent="0.5">
      <c r="B721" t="s">
        <v>334</v>
      </c>
      <c r="C721" s="17">
        <v>0.42416115646243902</v>
      </c>
      <c r="D721" s="17">
        <v>0.406486655364379</v>
      </c>
      <c r="E721" s="17">
        <v>0.44353384599607898</v>
      </c>
      <c r="F721" s="17"/>
      <c r="G721" s="17">
        <v>0.39637224461142401</v>
      </c>
      <c r="H721" s="17">
        <v>0.41255220658950897</v>
      </c>
      <c r="I721" s="17">
        <v>0.39235295349538801</v>
      </c>
      <c r="J721" s="17">
        <v>0.45062875444001299</v>
      </c>
      <c r="K721" s="17">
        <v>0.38747078509789301</v>
      </c>
      <c r="L721" s="17">
        <v>0.49780773801016698</v>
      </c>
      <c r="M721" s="17"/>
      <c r="N721" s="17">
        <v>0.461161997463091</v>
      </c>
      <c r="O721" s="17">
        <v>0.43824665511981198</v>
      </c>
      <c r="P721" s="17">
        <v>0.45700062763258598</v>
      </c>
      <c r="Q721" s="17">
        <v>0.33209532185408103</v>
      </c>
      <c r="R721" s="17"/>
      <c r="S721" s="17">
        <v>0.39988779938174002</v>
      </c>
      <c r="T721" s="17">
        <v>0.32258793878983599</v>
      </c>
      <c r="U721" s="17">
        <v>0.57243666686870098</v>
      </c>
      <c r="V721" s="17">
        <v>0.51977096068288797</v>
      </c>
      <c r="W721" s="17">
        <v>0.40269621161855601</v>
      </c>
      <c r="X721" s="17">
        <v>0.53700834954892296</v>
      </c>
      <c r="Y721" s="17">
        <v>0.41508336704785798</v>
      </c>
      <c r="Z721" s="17">
        <v>0.40210552100757302</v>
      </c>
      <c r="AA721" s="17">
        <v>0.430908522846292</v>
      </c>
      <c r="AB721" s="17">
        <v>0.31934089955949402</v>
      </c>
      <c r="AC721" s="17">
        <v>0.43714452318686697</v>
      </c>
      <c r="AD721" s="17">
        <v>0.47023302192043898</v>
      </c>
      <c r="AE721" s="17"/>
      <c r="AF721" s="17">
        <v>0.40811477566313997</v>
      </c>
      <c r="AG721" s="17">
        <v>0.428787125521291</v>
      </c>
      <c r="AH721" s="17">
        <v>0.40966540125888901</v>
      </c>
      <c r="AI721" s="17"/>
      <c r="AJ721" s="17">
        <v>0.447406360587495</v>
      </c>
      <c r="AK721" s="17">
        <v>0.36946043855996302</v>
      </c>
      <c r="AL721" s="17">
        <v>0.44063248814091299</v>
      </c>
      <c r="AM721" s="17">
        <v>0.195416331206341</v>
      </c>
      <c r="AN721" s="17">
        <v>0.43032552299333998</v>
      </c>
      <c r="AO721" s="17"/>
      <c r="AP721" s="17">
        <v>0.46711464975874301</v>
      </c>
      <c r="AQ721" s="17">
        <v>0.40262789599262799</v>
      </c>
      <c r="AR721" s="17">
        <v>0.37603978783659098</v>
      </c>
    </row>
    <row r="722" spans="2:44" x14ac:dyDescent="0.5">
      <c r="B722" t="s">
        <v>330</v>
      </c>
      <c r="C722" s="17">
        <v>0.37789421628562098</v>
      </c>
      <c r="D722" s="17">
        <v>0.37435835105196003</v>
      </c>
      <c r="E722" s="17">
        <v>0.38176981192616799</v>
      </c>
      <c r="F722" s="17"/>
      <c r="G722" s="17">
        <v>0.33859024586636499</v>
      </c>
      <c r="H722" s="17">
        <v>0.34159553427941097</v>
      </c>
      <c r="I722" s="17">
        <v>0.37039214620628302</v>
      </c>
      <c r="J722" s="17">
        <v>0.39986031618989498</v>
      </c>
      <c r="K722" s="17">
        <v>0.35947579538969099</v>
      </c>
      <c r="L722" s="17">
        <v>0.46189246642642101</v>
      </c>
      <c r="M722" s="17"/>
      <c r="N722" s="17">
        <v>0.38579792372744998</v>
      </c>
      <c r="O722" s="17">
        <v>0.33793672843860001</v>
      </c>
      <c r="P722" s="17">
        <v>0.43468899207135098</v>
      </c>
      <c r="Q722" s="17">
        <v>0.36054090018025298</v>
      </c>
      <c r="R722" s="17"/>
      <c r="S722" s="17">
        <v>0.28204279066344301</v>
      </c>
      <c r="T722" s="17">
        <v>0.36932331773211502</v>
      </c>
      <c r="U722" s="17">
        <v>0.34110455769530801</v>
      </c>
      <c r="V722" s="17">
        <v>0.51965424197010002</v>
      </c>
      <c r="W722" s="17">
        <v>0.36320193888999802</v>
      </c>
      <c r="X722" s="17">
        <v>0.40869695784350002</v>
      </c>
      <c r="Y722" s="17">
        <v>0.49591089347052197</v>
      </c>
      <c r="Z722" s="17">
        <v>0.37791377164251</v>
      </c>
      <c r="AA722" s="17">
        <v>0.46480141490009202</v>
      </c>
      <c r="AB722" s="17">
        <v>0.30951927947601998</v>
      </c>
      <c r="AC722" s="17">
        <v>0.36177600478889799</v>
      </c>
      <c r="AD722" s="17">
        <v>0.22595350247242499</v>
      </c>
      <c r="AE722" s="17"/>
      <c r="AF722" s="17">
        <v>0.41189635448818501</v>
      </c>
      <c r="AG722" s="17">
        <v>0.37561287903838703</v>
      </c>
      <c r="AH722" s="17">
        <v>0.375994632574016</v>
      </c>
      <c r="AI722" s="17"/>
      <c r="AJ722" s="17">
        <v>0.42024555352562298</v>
      </c>
      <c r="AK722" s="17">
        <v>0.38609984742231102</v>
      </c>
      <c r="AL722" s="17">
        <v>0.31160917464946303</v>
      </c>
      <c r="AM722" s="17">
        <v>0.195416331206341</v>
      </c>
      <c r="AN722" s="17">
        <v>0.39456911932675698</v>
      </c>
      <c r="AO722" s="17"/>
      <c r="AP722" s="17">
        <v>0.424821748713122</v>
      </c>
      <c r="AQ722" s="17">
        <v>0.360633317954279</v>
      </c>
      <c r="AR722" s="17">
        <v>0.40830697856592102</v>
      </c>
    </row>
    <row r="723" spans="2:44" x14ac:dyDescent="0.5">
      <c r="B723" t="s">
        <v>332</v>
      </c>
      <c r="C723" s="17">
        <v>0.333899798819209</v>
      </c>
      <c r="D723" s="17">
        <v>0.394498977408754</v>
      </c>
      <c r="E723" s="17">
        <v>0.26747817445224198</v>
      </c>
      <c r="F723" s="17"/>
      <c r="G723" s="17">
        <v>0.34182532935313298</v>
      </c>
      <c r="H723" s="17">
        <v>0.35416444856488299</v>
      </c>
      <c r="I723" s="17">
        <v>0.31235846117927202</v>
      </c>
      <c r="J723" s="17">
        <v>0.26328248959967798</v>
      </c>
      <c r="K723" s="17">
        <v>0.305721461195685</v>
      </c>
      <c r="L723" s="17">
        <v>0.40701941513052298</v>
      </c>
      <c r="M723" s="17"/>
      <c r="N723" s="17">
        <v>0.34302790549304102</v>
      </c>
      <c r="O723" s="17">
        <v>0.31208266635992599</v>
      </c>
      <c r="P723" s="17">
        <v>0.37224593548349399</v>
      </c>
      <c r="Q723" s="17">
        <v>0.311660537158164</v>
      </c>
      <c r="R723" s="17"/>
      <c r="S723" s="17">
        <v>0.39849828677017002</v>
      </c>
      <c r="T723" s="17">
        <v>0.35208216406112702</v>
      </c>
      <c r="U723" s="17">
        <v>0.28741726340240698</v>
      </c>
      <c r="V723" s="17">
        <v>0.45436976496181503</v>
      </c>
      <c r="W723" s="17">
        <v>0.25883411430465603</v>
      </c>
      <c r="X723" s="17">
        <v>0.289609926735654</v>
      </c>
      <c r="Y723" s="17">
        <v>0.240596806341796</v>
      </c>
      <c r="Z723" s="17">
        <v>0.38917918739090002</v>
      </c>
      <c r="AA723" s="17">
        <v>0.27266735651728602</v>
      </c>
      <c r="AB723" s="17">
        <v>0.33052006321996402</v>
      </c>
      <c r="AC723" s="17">
        <v>0.406295843005262</v>
      </c>
      <c r="AD723" s="17">
        <v>0.288215926013901</v>
      </c>
      <c r="AE723" s="17"/>
      <c r="AF723" s="17">
        <v>0.30061845562631301</v>
      </c>
      <c r="AG723" s="17">
        <v>0.34476426033085</v>
      </c>
      <c r="AH723" s="17">
        <v>0.36092852691857602</v>
      </c>
      <c r="AI723" s="17"/>
      <c r="AJ723" s="17">
        <v>0.3324653071923</v>
      </c>
      <c r="AK723" s="17">
        <v>0.357853382802367</v>
      </c>
      <c r="AL723" s="17">
        <v>0.374322223177736</v>
      </c>
      <c r="AM723" s="17">
        <v>0.166202994146008</v>
      </c>
      <c r="AN723" s="17">
        <v>0.34057384717175798</v>
      </c>
      <c r="AO723" s="17"/>
      <c r="AP723" s="17">
        <v>0.304224724257733</v>
      </c>
      <c r="AQ723" s="17">
        <v>0.36023724786739503</v>
      </c>
      <c r="AR723" s="17">
        <v>0.341633138319894</v>
      </c>
    </row>
    <row r="724" spans="2:44" x14ac:dyDescent="0.5">
      <c r="B724" t="s">
        <v>331</v>
      </c>
      <c r="C724" s="17">
        <v>0.247234242647663</v>
      </c>
      <c r="D724" s="17">
        <v>0.23035242196273301</v>
      </c>
      <c r="E724" s="17">
        <v>0.265738090030809</v>
      </c>
      <c r="F724" s="17"/>
      <c r="G724" s="17">
        <v>0.246187789772079</v>
      </c>
      <c r="H724" s="17">
        <v>0.29448355535295001</v>
      </c>
      <c r="I724" s="17">
        <v>0.27791598642975301</v>
      </c>
      <c r="J724" s="17">
        <v>0.20083508642326101</v>
      </c>
      <c r="K724" s="17">
        <v>0.17665874989935099</v>
      </c>
      <c r="L724" s="17">
        <v>0.24825542936567699</v>
      </c>
      <c r="M724" s="17"/>
      <c r="N724" s="17">
        <v>0.25821768505915299</v>
      </c>
      <c r="O724" s="17">
        <v>0.21397453996292201</v>
      </c>
      <c r="P724" s="17">
        <v>0.233538490800038</v>
      </c>
      <c r="Q724" s="17">
        <v>0.28493118217975399</v>
      </c>
      <c r="R724" s="17"/>
      <c r="S724" s="17">
        <v>0.24367921444239399</v>
      </c>
      <c r="T724" s="17">
        <v>0.180728042090882</v>
      </c>
      <c r="U724" s="17">
        <v>0.27382006097776301</v>
      </c>
      <c r="V724" s="17">
        <v>0.29781318527761402</v>
      </c>
      <c r="W724" s="17">
        <v>0.27197494163325803</v>
      </c>
      <c r="X724" s="17">
        <v>0.23460468408262</v>
      </c>
      <c r="Y724" s="17">
        <v>0.25981822577739699</v>
      </c>
      <c r="Z724" s="17">
        <v>0.42820662047949498</v>
      </c>
      <c r="AA724" s="17">
        <v>0.27590610939589999</v>
      </c>
      <c r="AB724" s="17">
        <v>0.176449007041524</v>
      </c>
      <c r="AC724" s="17">
        <v>0.182956078798271</v>
      </c>
      <c r="AD724" s="17">
        <v>0.250392048256597</v>
      </c>
      <c r="AE724" s="17"/>
      <c r="AF724" s="17">
        <v>0.25725669082292402</v>
      </c>
      <c r="AG724" s="17">
        <v>0.25355142303462702</v>
      </c>
      <c r="AH724" s="17">
        <v>0.231059236509289</v>
      </c>
      <c r="AI724" s="17"/>
      <c r="AJ724" s="17">
        <v>0.25757053376727501</v>
      </c>
      <c r="AK724" s="17">
        <v>0.24709747369646101</v>
      </c>
      <c r="AL724" s="17">
        <v>0.13182796308679101</v>
      </c>
      <c r="AM724" s="17">
        <v>0.318638855640407</v>
      </c>
      <c r="AN724" s="17">
        <v>0.27297079523387102</v>
      </c>
      <c r="AO724" s="17"/>
      <c r="AP724" s="17">
        <v>0.25921037394356</v>
      </c>
      <c r="AQ724" s="17">
        <v>0.246027298017261</v>
      </c>
      <c r="AR724" s="17">
        <v>0.13636828784185601</v>
      </c>
    </row>
    <row r="725" spans="2:44" x14ac:dyDescent="0.5">
      <c r="B725" t="s">
        <v>335</v>
      </c>
      <c r="C725" s="17">
        <v>0.23264039458662999</v>
      </c>
      <c r="D725" s="17">
        <v>0.223776378225122</v>
      </c>
      <c r="E725" s="17">
        <v>0.24235607685906699</v>
      </c>
      <c r="F725" s="17"/>
      <c r="G725" s="17">
        <v>0.23310773615146901</v>
      </c>
      <c r="H725" s="17">
        <v>0.33064041871873801</v>
      </c>
      <c r="I725" s="17">
        <v>0.25623534771376899</v>
      </c>
      <c r="J725" s="17">
        <v>0.23985504676040301</v>
      </c>
      <c r="K725" s="17">
        <v>0.128825695212226</v>
      </c>
      <c r="L725" s="17">
        <v>0.14647294073808301</v>
      </c>
      <c r="M725" s="17"/>
      <c r="N725" s="17">
        <v>0.2122287432861</v>
      </c>
      <c r="O725" s="17">
        <v>0.23041775747792301</v>
      </c>
      <c r="P725" s="17">
        <v>0.24834778229580301</v>
      </c>
      <c r="Q725" s="17">
        <v>0.24517531635347001</v>
      </c>
      <c r="R725" s="17"/>
      <c r="S725" s="17">
        <v>0.25477333445933398</v>
      </c>
      <c r="T725" s="17">
        <v>0.110234917564579</v>
      </c>
      <c r="U725" s="17">
        <v>0.33927510665017602</v>
      </c>
      <c r="V725" s="17">
        <v>0.22532888134019399</v>
      </c>
      <c r="W725" s="17">
        <v>0.214649604139451</v>
      </c>
      <c r="X725" s="17">
        <v>0.29214487486712298</v>
      </c>
      <c r="Y725" s="17">
        <v>0.26912311647144799</v>
      </c>
      <c r="Z725" s="17">
        <v>0.225779027817788</v>
      </c>
      <c r="AA725" s="17">
        <v>0.2537096504752</v>
      </c>
      <c r="AB725" s="17">
        <v>0.18357397928903399</v>
      </c>
      <c r="AC725" s="17">
        <v>9.1743065918322E-2</v>
      </c>
      <c r="AD725" s="17">
        <v>0.47376163977070501</v>
      </c>
      <c r="AE725" s="17"/>
      <c r="AF725" s="17">
        <v>0.165292049324715</v>
      </c>
      <c r="AG725" s="17">
        <v>0.243858243663197</v>
      </c>
      <c r="AH725" s="17">
        <v>0.33791305132848698</v>
      </c>
      <c r="AI725" s="17"/>
      <c r="AJ725" s="17">
        <v>0.19817168736093899</v>
      </c>
      <c r="AK725" s="17">
        <v>0.23332278745246299</v>
      </c>
      <c r="AL725" s="17">
        <v>0.20982125181262601</v>
      </c>
      <c r="AM725" s="17">
        <v>0</v>
      </c>
      <c r="AN725" s="17">
        <v>0.34478855600795499</v>
      </c>
      <c r="AO725" s="17"/>
      <c r="AP725" s="17">
        <v>0.231095029170966</v>
      </c>
      <c r="AQ725" s="17">
        <v>0.25882041526584498</v>
      </c>
      <c r="AR725" s="17">
        <v>0.31167643096950598</v>
      </c>
    </row>
    <row r="726" spans="2:44" x14ac:dyDescent="0.5">
      <c r="B726" t="s">
        <v>337</v>
      </c>
      <c r="C726" s="17">
        <v>0.22051899633264399</v>
      </c>
      <c r="D726" s="17">
        <v>0.25180399131047398</v>
      </c>
      <c r="E726" s="17">
        <v>0.18622809944087601</v>
      </c>
      <c r="F726" s="17"/>
      <c r="G726" s="17">
        <v>0.21103562211944099</v>
      </c>
      <c r="H726" s="17">
        <v>0.351009761976185</v>
      </c>
      <c r="I726" s="17">
        <v>0.28627038931084797</v>
      </c>
      <c r="J726" s="17">
        <v>0.22977242234883599</v>
      </c>
      <c r="K726" s="17">
        <v>4.0270169120856701E-2</v>
      </c>
      <c r="L726" s="17">
        <v>0.110044702661654</v>
      </c>
      <c r="M726" s="17"/>
      <c r="N726" s="17">
        <v>0.25179145867601599</v>
      </c>
      <c r="O726" s="17">
        <v>0.167573042997406</v>
      </c>
      <c r="P726" s="17">
        <v>0.219833739695839</v>
      </c>
      <c r="Q726" s="17">
        <v>0.24386487875311899</v>
      </c>
      <c r="R726" s="17"/>
      <c r="S726" s="17">
        <v>0.25068907165379301</v>
      </c>
      <c r="T726" s="17">
        <v>0.24056775916322901</v>
      </c>
      <c r="U726" s="17">
        <v>0.14539871535964199</v>
      </c>
      <c r="V726" s="17">
        <v>0.18962820583574599</v>
      </c>
      <c r="W726" s="17">
        <v>0.28849615356772601</v>
      </c>
      <c r="X726" s="17">
        <v>0.224386625033558</v>
      </c>
      <c r="Y726" s="17">
        <v>0.18707745335318501</v>
      </c>
      <c r="Z726" s="17">
        <v>0.12721447336170599</v>
      </c>
      <c r="AA726" s="17">
        <v>0.22806164253835001</v>
      </c>
      <c r="AB726" s="17">
        <v>0.26922287144363599</v>
      </c>
      <c r="AC726" s="17">
        <v>0.19531561799505801</v>
      </c>
      <c r="AD726" s="17">
        <v>0.12038720237532501</v>
      </c>
      <c r="AE726" s="17"/>
      <c r="AF726" s="17">
        <v>0.23139149426786601</v>
      </c>
      <c r="AG726" s="17">
        <v>0.196016903996452</v>
      </c>
      <c r="AH726" s="17">
        <v>0.28942646905713498</v>
      </c>
      <c r="AI726" s="17"/>
      <c r="AJ726" s="17">
        <v>0.21915776428935699</v>
      </c>
      <c r="AK726" s="17">
        <v>0.23469087926203</v>
      </c>
      <c r="AL726" s="17">
        <v>0.222959978313861</v>
      </c>
      <c r="AM726" s="17">
        <v>0</v>
      </c>
      <c r="AN726" s="17">
        <v>0.28767079644892002</v>
      </c>
      <c r="AO726" s="17"/>
      <c r="AP726" s="17">
        <v>0.21465175546912901</v>
      </c>
      <c r="AQ726" s="17">
        <v>0.25933633107405701</v>
      </c>
      <c r="AR726" s="17">
        <v>0.26638170872247302</v>
      </c>
    </row>
    <row r="727" spans="2:44" x14ac:dyDescent="0.5">
      <c r="B727" t="s">
        <v>336</v>
      </c>
      <c r="C727" s="17">
        <v>0.178935549066045</v>
      </c>
      <c r="D727" s="17">
        <v>0.219420627231181</v>
      </c>
      <c r="E727" s="17">
        <v>0.134560613350071</v>
      </c>
      <c r="F727" s="17"/>
      <c r="G727" s="17">
        <v>0.198058556069833</v>
      </c>
      <c r="H727" s="17">
        <v>0.18657078992309201</v>
      </c>
      <c r="I727" s="17">
        <v>0.22587876507109</v>
      </c>
      <c r="J727" s="17">
        <v>0.222247991395216</v>
      </c>
      <c r="K727" s="17">
        <v>0.12598837826818801</v>
      </c>
      <c r="L727" s="17">
        <v>9.9021039006222306E-2</v>
      </c>
      <c r="M727" s="17"/>
      <c r="N727" s="17">
        <v>0.22247863191103301</v>
      </c>
      <c r="O727" s="17">
        <v>0.18150769661934299</v>
      </c>
      <c r="P727" s="17">
        <v>0.153930996663078</v>
      </c>
      <c r="Q727" s="17">
        <v>0.14666402338868101</v>
      </c>
      <c r="R727" s="17"/>
      <c r="S727" s="17">
        <v>0.16712148572079299</v>
      </c>
      <c r="T727" s="17">
        <v>0.17612863389872699</v>
      </c>
      <c r="U727" s="17">
        <v>7.8699956848244795E-2</v>
      </c>
      <c r="V727" s="17">
        <v>0.16997086675902801</v>
      </c>
      <c r="W727" s="17">
        <v>0.17147586542267301</v>
      </c>
      <c r="X727" s="17">
        <v>0.23230709392359</v>
      </c>
      <c r="Y727" s="17">
        <v>0.22924365370577901</v>
      </c>
      <c r="Z727" s="17">
        <v>0.17264413071847401</v>
      </c>
      <c r="AA727" s="17">
        <v>0.19474371126566001</v>
      </c>
      <c r="AB727" s="17">
        <v>0.22690382298870301</v>
      </c>
      <c r="AC727" s="17">
        <v>0.10042605014068499</v>
      </c>
      <c r="AD727" s="17">
        <v>0.122098451623673</v>
      </c>
      <c r="AE727" s="17"/>
      <c r="AF727" s="17">
        <v>0.11933671761388499</v>
      </c>
      <c r="AG727" s="17">
        <v>0.218953224696148</v>
      </c>
      <c r="AH727" s="17">
        <v>0.20405772240046799</v>
      </c>
      <c r="AI727" s="17"/>
      <c r="AJ727" s="17">
        <v>0.121967380026163</v>
      </c>
      <c r="AK727" s="17">
        <v>0.175107124626041</v>
      </c>
      <c r="AL727" s="17">
        <v>0.33994641397345499</v>
      </c>
      <c r="AM727" s="17">
        <v>0.36341444623996799</v>
      </c>
      <c r="AN727" s="17">
        <v>0.189310700382609</v>
      </c>
      <c r="AO727" s="17"/>
      <c r="AP727" s="17">
        <v>0.17066915134910099</v>
      </c>
      <c r="AQ727" s="17">
        <v>0.176471421655127</v>
      </c>
      <c r="AR727" s="17">
        <v>0.19795220783213799</v>
      </c>
    </row>
    <row r="728" spans="2:44" x14ac:dyDescent="0.5">
      <c r="B728" t="s">
        <v>87</v>
      </c>
      <c r="C728" s="17">
        <v>3.6618924547029301E-2</v>
      </c>
      <c r="D728" s="17">
        <v>2.8391906167517501E-2</v>
      </c>
      <c r="E728" s="17">
        <v>4.5636405265131699E-2</v>
      </c>
      <c r="F728" s="17"/>
      <c r="G728" s="17">
        <v>5.6604650422778499E-2</v>
      </c>
      <c r="H728" s="17">
        <v>2.1428113096945998E-2</v>
      </c>
      <c r="I728" s="17">
        <v>0</v>
      </c>
      <c r="J728" s="17">
        <v>2.29424442132245E-2</v>
      </c>
      <c r="K728" s="17">
        <v>4.6040411685979402E-2</v>
      </c>
      <c r="L728" s="17">
        <v>7.9805593287410395E-2</v>
      </c>
      <c r="M728" s="17"/>
      <c r="N728" s="17">
        <v>4.7721853284479601E-2</v>
      </c>
      <c r="O728" s="17">
        <v>3.07645390995182E-2</v>
      </c>
      <c r="P728" s="17">
        <v>7.5349768291060404E-3</v>
      </c>
      <c r="Q728" s="17">
        <v>5.7265777883726297E-2</v>
      </c>
      <c r="R728" s="17"/>
      <c r="S728" s="17">
        <v>7.8476579715182505E-3</v>
      </c>
      <c r="T728" s="17">
        <v>4.6793566710424797E-2</v>
      </c>
      <c r="U728" s="17">
        <v>0</v>
      </c>
      <c r="V728" s="17">
        <v>1.8354879611535899E-2</v>
      </c>
      <c r="W728" s="17">
        <v>6.0900317998867602E-2</v>
      </c>
      <c r="X728" s="17">
        <v>7.05665553060775E-2</v>
      </c>
      <c r="Y728" s="17">
        <v>0</v>
      </c>
      <c r="Z728" s="17">
        <v>2.8637007827641E-2</v>
      </c>
      <c r="AA728" s="17">
        <v>3.8806379483520399E-2</v>
      </c>
      <c r="AB728" s="17">
        <v>5.57275610063366E-2</v>
      </c>
      <c r="AC728" s="17">
        <v>0.13420303507822001</v>
      </c>
      <c r="AD728" s="17">
        <v>0</v>
      </c>
      <c r="AE728" s="17"/>
      <c r="AF728" s="17">
        <v>4.24080129655467E-2</v>
      </c>
      <c r="AG728" s="17">
        <v>2.8612336654232701E-2</v>
      </c>
      <c r="AH728" s="17">
        <v>3.7280742700062403E-2</v>
      </c>
      <c r="AI728" s="17"/>
      <c r="AJ728" s="17">
        <v>4.6675097000100599E-2</v>
      </c>
      <c r="AK728" s="17">
        <v>1.8762056829608902E-2</v>
      </c>
      <c r="AL728" s="17">
        <v>5.1818749019942399E-2</v>
      </c>
      <c r="AM728" s="17">
        <v>0.16284653405845001</v>
      </c>
      <c r="AN728" s="17">
        <v>2.49880387531605E-2</v>
      </c>
      <c r="AO728" s="17"/>
      <c r="AP728" s="17">
        <v>2.6197861233116598E-2</v>
      </c>
      <c r="AQ728" s="17">
        <v>2.4180187795922299E-2</v>
      </c>
      <c r="AR728" s="17">
        <v>6.5339326664175301E-2</v>
      </c>
    </row>
    <row r="729" spans="2:44" x14ac:dyDescent="0.5">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c r="AR729" s="17"/>
    </row>
    <row r="730" spans="2:44" x14ac:dyDescent="0.5">
      <c r="B730" s="6" t="s">
        <v>341</v>
      </c>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17"/>
      <c r="AK730" s="17"/>
      <c r="AL730" s="17"/>
      <c r="AM730" s="17"/>
      <c r="AN730" s="17"/>
      <c r="AO730" s="17"/>
      <c r="AP730" s="17"/>
      <c r="AQ730" s="17"/>
      <c r="AR730" s="17"/>
    </row>
    <row r="731" spans="2:44" x14ac:dyDescent="0.5">
      <c r="B731" s="24" t="s">
        <v>414</v>
      </c>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17"/>
      <c r="AK731" s="17"/>
      <c r="AL731" s="17"/>
      <c r="AM731" s="17"/>
      <c r="AN731" s="17"/>
      <c r="AO731" s="17"/>
      <c r="AP731" s="17"/>
      <c r="AQ731" s="17"/>
      <c r="AR731" s="17"/>
    </row>
    <row r="732" spans="2:44" x14ac:dyDescent="0.5">
      <c r="B732" t="s">
        <v>330</v>
      </c>
      <c r="C732" s="17">
        <v>0.53854891066703803</v>
      </c>
      <c r="D732" s="17">
        <v>0.52394752174621895</v>
      </c>
      <c r="E732" s="17">
        <v>0.54766635225705196</v>
      </c>
      <c r="F732" s="17"/>
      <c r="G732" s="17">
        <v>0.45540822332748898</v>
      </c>
      <c r="H732" s="17">
        <v>0.55217976094257404</v>
      </c>
      <c r="I732" s="17">
        <v>0.53842570620790398</v>
      </c>
      <c r="J732" s="17">
        <v>0.55409980046158902</v>
      </c>
      <c r="K732" s="17">
        <v>0.59848890362354001</v>
      </c>
      <c r="L732" s="17">
        <v>0.58450819568838996</v>
      </c>
      <c r="M732" s="17"/>
      <c r="N732" s="17">
        <v>0.56480340273678398</v>
      </c>
      <c r="O732" s="17">
        <v>0.57113016324882204</v>
      </c>
      <c r="P732" s="17">
        <v>0.53358321094690397</v>
      </c>
      <c r="Q732" s="17">
        <v>0.47103961385891302</v>
      </c>
      <c r="R732" s="17"/>
      <c r="S732" s="17">
        <v>0.41916857518640099</v>
      </c>
      <c r="T732" s="17">
        <v>0.51283621258887402</v>
      </c>
      <c r="U732" s="17">
        <v>0.51388965284133603</v>
      </c>
      <c r="V732" s="17">
        <v>0.60985114409169805</v>
      </c>
      <c r="W732" s="17">
        <v>0.50420764776288995</v>
      </c>
      <c r="X732" s="17">
        <v>0.55885075713346899</v>
      </c>
      <c r="Y732" s="17">
        <v>0.64932194646089303</v>
      </c>
      <c r="Z732" s="17">
        <v>0.47637485898231302</v>
      </c>
      <c r="AA732" s="17">
        <v>0.58572742240870102</v>
      </c>
      <c r="AB732" s="17">
        <v>0.56347707168969496</v>
      </c>
      <c r="AC732" s="17">
        <v>0.62427513066936002</v>
      </c>
      <c r="AD732" s="17">
        <v>0.56467192375747</v>
      </c>
      <c r="AE732" s="17"/>
      <c r="AF732" s="17">
        <v>0.51163670473243505</v>
      </c>
      <c r="AG732" s="17">
        <v>0.55616698454837099</v>
      </c>
      <c r="AH732" s="17">
        <v>0.60597872375944795</v>
      </c>
      <c r="AI732" s="17"/>
      <c r="AJ732" s="17">
        <v>0.51487699614161897</v>
      </c>
      <c r="AK732" s="17">
        <v>0.57498896774220798</v>
      </c>
      <c r="AL732" s="17">
        <v>0.50346566760740996</v>
      </c>
      <c r="AM732" s="17">
        <v>0.42991798124716102</v>
      </c>
      <c r="AN732" s="17">
        <v>0.60346747068467099</v>
      </c>
      <c r="AO732" s="17"/>
      <c r="AP732" s="17">
        <v>0.42157011393219002</v>
      </c>
      <c r="AQ732" s="17">
        <v>0.595813208167563</v>
      </c>
      <c r="AR732" s="17">
        <v>0.525009260834289</v>
      </c>
    </row>
    <row r="733" spans="2:44" x14ac:dyDescent="0.5">
      <c r="B733" t="s">
        <v>333</v>
      </c>
      <c r="C733" s="17">
        <v>0.38384257199972199</v>
      </c>
      <c r="D733" s="17">
        <v>0.425401789448076</v>
      </c>
      <c r="E733" s="17">
        <v>0.34884277557272803</v>
      </c>
      <c r="F733" s="17"/>
      <c r="G733" s="17">
        <v>0.36813339619457902</v>
      </c>
      <c r="H733" s="17">
        <v>0.39922765501730001</v>
      </c>
      <c r="I733" s="17">
        <v>0.37769255497714199</v>
      </c>
      <c r="J733" s="17">
        <v>0.39321547892042202</v>
      </c>
      <c r="K733" s="17">
        <v>0.395742496098479</v>
      </c>
      <c r="L733" s="17">
        <v>0.37335647173779002</v>
      </c>
      <c r="M733" s="17"/>
      <c r="N733" s="17">
        <v>0.471521635770629</v>
      </c>
      <c r="O733" s="17">
        <v>0.42809063156761201</v>
      </c>
      <c r="P733" s="17">
        <v>0.31304430637574299</v>
      </c>
      <c r="Q733" s="17">
        <v>0.30015476420200699</v>
      </c>
      <c r="R733" s="17"/>
      <c r="S733" s="17">
        <v>0.42075625332986799</v>
      </c>
      <c r="T733" s="17">
        <v>0.30097954524408799</v>
      </c>
      <c r="U733" s="17">
        <v>0.316825009377252</v>
      </c>
      <c r="V733" s="17">
        <v>0.38930990305660301</v>
      </c>
      <c r="W733" s="17">
        <v>0.37927476630527202</v>
      </c>
      <c r="X733" s="17">
        <v>0.45744752943662598</v>
      </c>
      <c r="Y733" s="17">
        <v>0.30655607544031899</v>
      </c>
      <c r="Z733" s="17">
        <v>0.47875396111614898</v>
      </c>
      <c r="AA733" s="17">
        <v>0.44486655602809999</v>
      </c>
      <c r="AB733" s="17">
        <v>0.37609660436890002</v>
      </c>
      <c r="AC733" s="17">
        <v>0.31129640648705198</v>
      </c>
      <c r="AD733" s="17">
        <v>0.49461184075819897</v>
      </c>
      <c r="AE733" s="17"/>
      <c r="AF733" s="17">
        <v>0.32915877907463098</v>
      </c>
      <c r="AG733" s="17">
        <v>0.433993519801748</v>
      </c>
      <c r="AH733" s="17">
        <v>0.38073008679509401</v>
      </c>
      <c r="AI733" s="17"/>
      <c r="AJ733" s="17">
        <v>0.38417455811052298</v>
      </c>
      <c r="AK733" s="17">
        <v>0.33420883889018099</v>
      </c>
      <c r="AL733" s="17">
        <v>0.45239193793626797</v>
      </c>
      <c r="AM733" s="17">
        <v>0.20125665446573299</v>
      </c>
      <c r="AN733" s="17">
        <v>0.40590118450830598</v>
      </c>
      <c r="AO733" s="17"/>
      <c r="AP733" s="17">
        <v>0.359697065733879</v>
      </c>
      <c r="AQ733" s="17">
        <v>0.37378046663231901</v>
      </c>
      <c r="AR733" s="17">
        <v>0.48824040681910302</v>
      </c>
    </row>
    <row r="734" spans="2:44" x14ac:dyDescent="0.5">
      <c r="B734" t="s">
        <v>334</v>
      </c>
      <c r="C734" s="17">
        <v>0.38283277675059002</v>
      </c>
      <c r="D734" s="17">
        <v>0.36805972093917599</v>
      </c>
      <c r="E734" s="17">
        <v>0.39135257642712201</v>
      </c>
      <c r="F734" s="17"/>
      <c r="G734" s="17">
        <v>0.41027830449543401</v>
      </c>
      <c r="H734" s="17">
        <v>0.36838133054688099</v>
      </c>
      <c r="I734" s="17">
        <v>0.32772821160982302</v>
      </c>
      <c r="J734" s="17">
        <v>0.42359385014964801</v>
      </c>
      <c r="K734" s="17">
        <v>0.426837995422501</v>
      </c>
      <c r="L734" s="17">
        <v>0.35716537020585798</v>
      </c>
      <c r="M734" s="17"/>
      <c r="N734" s="17">
        <v>0.36510266024066501</v>
      </c>
      <c r="O734" s="17">
        <v>0.41147281766745503</v>
      </c>
      <c r="P734" s="17">
        <v>0.36230269699478801</v>
      </c>
      <c r="Q734" s="17">
        <v>0.39596805930412798</v>
      </c>
      <c r="R734" s="17"/>
      <c r="S734" s="17">
        <v>0.43203667325676498</v>
      </c>
      <c r="T734" s="17">
        <v>0.351540355165812</v>
      </c>
      <c r="U734" s="17">
        <v>0.33570311862627</v>
      </c>
      <c r="V734" s="17">
        <v>0.39407785162776199</v>
      </c>
      <c r="W734" s="17">
        <v>0.32425934472207701</v>
      </c>
      <c r="X734" s="17">
        <v>0.33572716616861498</v>
      </c>
      <c r="Y734" s="17">
        <v>0.38482677991513498</v>
      </c>
      <c r="Z734" s="17">
        <v>0.34640792119908398</v>
      </c>
      <c r="AA734" s="17">
        <v>0.468452797130605</v>
      </c>
      <c r="AB734" s="17">
        <v>0.33211924275531102</v>
      </c>
      <c r="AC734" s="17">
        <v>0.42401708964249701</v>
      </c>
      <c r="AD734" s="17">
        <v>0.38961580469295598</v>
      </c>
      <c r="AE734" s="17"/>
      <c r="AF734" s="17">
        <v>0.36637500777885201</v>
      </c>
      <c r="AG734" s="17">
        <v>0.38569995009052899</v>
      </c>
      <c r="AH734" s="17">
        <v>0.41246904810723301</v>
      </c>
      <c r="AI734" s="17"/>
      <c r="AJ734" s="17">
        <v>0.38222213604830901</v>
      </c>
      <c r="AK734" s="17">
        <v>0.39954281295227001</v>
      </c>
      <c r="AL734" s="17">
        <v>0.34540279421620201</v>
      </c>
      <c r="AM734" s="17">
        <v>0</v>
      </c>
      <c r="AN734" s="17">
        <v>0.44827957871187601</v>
      </c>
      <c r="AO734" s="17"/>
      <c r="AP734" s="17">
        <v>0.40944750024248699</v>
      </c>
      <c r="AQ734" s="17">
        <v>0.40218167940717198</v>
      </c>
      <c r="AR734" s="17">
        <v>0.43631540753348802</v>
      </c>
    </row>
    <row r="735" spans="2:44" x14ac:dyDescent="0.5">
      <c r="B735" t="s">
        <v>331</v>
      </c>
      <c r="C735" s="17">
        <v>0.31917835076936102</v>
      </c>
      <c r="D735" s="17">
        <v>0.33568103628823698</v>
      </c>
      <c r="E735" s="17">
        <v>0.30558579874916197</v>
      </c>
      <c r="F735" s="17"/>
      <c r="G735" s="17">
        <v>0.34268336943294397</v>
      </c>
      <c r="H735" s="17">
        <v>0.32210735876765001</v>
      </c>
      <c r="I735" s="17">
        <v>0.32499446727289699</v>
      </c>
      <c r="J735" s="17">
        <v>0.333344479864771</v>
      </c>
      <c r="K735" s="17">
        <v>0.32234451671109599</v>
      </c>
      <c r="L735" s="17">
        <v>0.25049925378542598</v>
      </c>
      <c r="M735" s="17"/>
      <c r="N735" s="17">
        <v>0.301163160553928</v>
      </c>
      <c r="O735" s="17">
        <v>0.32713168541739301</v>
      </c>
      <c r="P735" s="17">
        <v>0.32953655860032199</v>
      </c>
      <c r="Q735" s="17">
        <v>0.31115773539501801</v>
      </c>
      <c r="R735" s="17"/>
      <c r="S735" s="17">
        <v>0.30034444910519498</v>
      </c>
      <c r="T735" s="17">
        <v>0.421465920881405</v>
      </c>
      <c r="U735" s="17">
        <v>0.26973008967092499</v>
      </c>
      <c r="V735" s="17">
        <v>0.29650915985875997</v>
      </c>
      <c r="W735" s="17">
        <v>0.31269776239026598</v>
      </c>
      <c r="X735" s="17">
        <v>0.243490640190175</v>
      </c>
      <c r="Y735" s="17">
        <v>0.42643956398821897</v>
      </c>
      <c r="Z735" s="17">
        <v>0.43752940288223602</v>
      </c>
      <c r="AA735" s="17">
        <v>0.26908237162758902</v>
      </c>
      <c r="AB735" s="17">
        <v>0.23818231669221401</v>
      </c>
      <c r="AC735" s="17">
        <v>0.25803438704377002</v>
      </c>
      <c r="AD735" s="17">
        <v>0.55466627008288305</v>
      </c>
      <c r="AE735" s="17"/>
      <c r="AF735" s="17">
        <v>0.27249635241276299</v>
      </c>
      <c r="AG735" s="17">
        <v>0.32551917111586398</v>
      </c>
      <c r="AH735" s="17">
        <v>0.33971575818306998</v>
      </c>
      <c r="AI735" s="17"/>
      <c r="AJ735" s="17">
        <v>0.25394644698257601</v>
      </c>
      <c r="AK735" s="17">
        <v>0.38480739439962702</v>
      </c>
      <c r="AL735" s="17">
        <v>0.25472751973723201</v>
      </c>
      <c r="AM735" s="17">
        <v>0.12104047090419399</v>
      </c>
      <c r="AN735" s="17">
        <v>0.30133293393802302</v>
      </c>
      <c r="AO735" s="17"/>
      <c r="AP735" s="17">
        <v>0.29596825537711602</v>
      </c>
      <c r="AQ735" s="17">
        <v>0.35257994078433902</v>
      </c>
      <c r="AR735" s="17">
        <v>0.31319626358858299</v>
      </c>
    </row>
    <row r="736" spans="2:44" x14ac:dyDescent="0.5">
      <c r="B736" t="s">
        <v>332</v>
      </c>
      <c r="C736" s="17">
        <v>0.25749317364659902</v>
      </c>
      <c r="D736" s="17">
        <v>0.31008506900983102</v>
      </c>
      <c r="E736" s="17">
        <v>0.218066383834602</v>
      </c>
      <c r="F736" s="17"/>
      <c r="G736" s="17">
        <v>0.316485882159873</v>
      </c>
      <c r="H736" s="17">
        <v>0.29575506016662001</v>
      </c>
      <c r="I736" s="17">
        <v>0.24377361270971101</v>
      </c>
      <c r="J736" s="17">
        <v>0.18268289567683299</v>
      </c>
      <c r="K736" s="17">
        <v>0.23732324508771599</v>
      </c>
      <c r="L736" s="17">
        <v>0.22593211240613501</v>
      </c>
      <c r="M736" s="17"/>
      <c r="N736" s="17">
        <v>0.30513506922369799</v>
      </c>
      <c r="O736" s="17">
        <v>0.25648431862347298</v>
      </c>
      <c r="P736" s="17">
        <v>0.204469713617138</v>
      </c>
      <c r="Q736" s="17">
        <v>0.25738073610958601</v>
      </c>
      <c r="R736" s="17"/>
      <c r="S736" s="17">
        <v>0.36369632096807702</v>
      </c>
      <c r="T736" s="17">
        <v>0.245857776019095</v>
      </c>
      <c r="U736" s="17">
        <v>0.206377073022803</v>
      </c>
      <c r="V736" s="17">
        <v>0.35525449969713302</v>
      </c>
      <c r="W736" s="17">
        <v>0.22808604855994599</v>
      </c>
      <c r="X736" s="17">
        <v>0.18790309918780301</v>
      </c>
      <c r="Y736" s="17">
        <v>0.177041061120327</v>
      </c>
      <c r="Z736" s="17">
        <v>0.23741069926066299</v>
      </c>
      <c r="AA736" s="17">
        <v>0.247997239816798</v>
      </c>
      <c r="AB736" s="17">
        <v>0.217249627319137</v>
      </c>
      <c r="AC736" s="17">
        <v>0.31719055461383999</v>
      </c>
      <c r="AD736" s="17">
        <v>0.19117093051078601</v>
      </c>
      <c r="AE736" s="17"/>
      <c r="AF736" s="17">
        <v>0.23747536995773799</v>
      </c>
      <c r="AG736" s="17">
        <v>0.24882967347197199</v>
      </c>
      <c r="AH736" s="17">
        <v>0.299382867394407</v>
      </c>
      <c r="AI736" s="17"/>
      <c r="AJ736" s="17">
        <v>0.25347441933597997</v>
      </c>
      <c r="AK736" s="17">
        <v>0.25017642933205098</v>
      </c>
      <c r="AL736" s="17">
        <v>0.26013139245512201</v>
      </c>
      <c r="AM736" s="17">
        <v>0.44904154784864497</v>
      </c>
      <c r="AN736" s="17">
        <v>0.26487285466267302</v>
      </c>
      <c r="AO736" s="17"/>
      <c r="AP736" s="17">
        <v>0.29654162214803298</v>
      </c>
      <c r="AQ736" s="17">
        <v>0.28211970700021699</v>
      </c>
      <c r="AR736" s="17">
        <v>0.26177465093775698</v>
      </c>
    </row>
    <row r="737" spans="2:44" x14ac:dyDescent="0.5">
      <c r="B737" t="s">
        <v>335</v>
      </c>
      <c r="C737" s="17">
        <v>0.25681655624965399</v>
      </c>
      <c r="D737" s="17">
        <v>0.31169058609955302</v>
      </c>
      <c r="E737" s="17">
        <v>0.213284464846556</v>
      </c>
      <c r="F737" s="17"/>
      <c r="G737" s="17">
        <v>0.22664057179973901</v>
      </c>
      <c r="H737" s="17">
        <v>0.32020533089237502</v>
      </c>
      <c r="I737" s="17">
        <v>0.27553807820151699</v>
      </c>
      <c r="J737" s="17">
        <v>0.24636982473987901</v>
      </c>
      <c r="K737" s="17">
        <v>0.25237238296779302</v>
      </c>
      <c r="L737" s="17">
        <v>0.195845213774891</v>
      </c>
      <c r="M737" s="17"/>
      <c r="N737" s="17">
        <v>0.249338686477039</v>
      </c>
      <c r="O737" s="17">
        <v>0.23421577812271099</v>
      </c>
      <c r="P737" s="17">
        <v>0.26800934538052501</v>
      </c>
      <c r="Q737" s="17">
        <v>0.27610965026453799</v>
      </c>
      <c r="R737" s="17"/>
      <c r="S737" s="17">
        <v>0.254514436926634</v>
      </c>
      <c r="T737" s="17">
        <v>0.20720319265019099</v>
      </c>
      <c r="U737" s="17">
        <v>0.21285116303166501</v>
      </c>
      <c r="V737" s="17">
        <v>0.27063917389494102</v>
      </c>
      <c r="W737" s="17">
        <v>0.301099637691087</v>
      </c>
      <c r="X737" s="17">
        <v>0.26412024135386702</v>
      </c>
      <c r="Y737" s="17">
        <v>0.20954274978207499</v>
      </c>
      <c r="Z737" s="17">
        <v>0.19942226984705499</v>
      </c>
      <c r="AA737" s="17">
        <v>0.30260135988314801</v>
      </c>
      <c r="AB737" s="17">
        <v>0.24745152370096701</v>
      </c>
      <c r="AC737" s="17">
        <v>0.34496190532820198</v>
      </c>
      <c r="AD737" s="17">
        <v>0.294802879229074</v>
      </c>
      <c r="AE737" s="17"/>
      <c r="AF737" s="17">
        <v>0.21087005634292599</v>
      </c>
      <c r="AG737" s="17">
        <v>0.28851319464915498</v>
      </c>
      <c r="AH737" s="17">
        <v>0.27622487776292698</v>
      </c>
      <c r="AI737" s="17"/>
      <c r="AJ737" s="17">
        <v>0.23967994847869001</v>
      </c>
      <c r="AK737" s="17">
        <v>0.27508799533010198</v>
      </c>
      <c r="AL737" s="17">
        <v>0.223543476339368</v>
      </c>
      <c r="AM737" s="17">
        <v>0.220209966588682</v>
      </c>
      <c r="AN737" s="17">
        <v>0.25300685085430402</v>
      </c>
      <c r="AO737" s="17"/>
      <c r="AP737" s="17">
        <v>0.29152852794696099</v>
      </c>
      <c r="AQ737" s="17">
        <v>0.283834469364452</v>
      </c>
      <c r="AR737" s="17">
        <v>0.251763055556457</v>
      </c>
    </row>
    <row r="738" spans="2:44" x14ac:dyDescent="0.5">
      <c r="B738" t="s">
        <v>337</v>
      </c>
      <c r="C738" s="17">
        <v>0.220821402053617</v>
      </c>
      <c r="D738" s="17">
        <v>0.26556339211361502</v>
      </c>
      <c r="E738" s="17">
        <v>0.18493681399069101</v>
      </c>
      <c r="F738" s="17"/>
      <c r="G738" s="17">
        <v>0.25871511893845101</v>
      </c>
      <c r="H738" s="17">
        <v>0.35612584732212599</v>
      </c>
      <c r="I738" s="17">
        <v>0.26015857647304302</v>
      </c>
      <c r="J738" s="17">
        <v>0.14780083211421999</v>
      </c>
      <c r="K738" s="17">
        <v>0.10760806093066599</v>
      </c>
      <c r="L738" s="17">
        <v>6.9067463135237206E-2</v>
      </c>
      <c r="M738" s="17"/>
      <c r="N738" s="17">
        <v>0.27887975150824901</v>
      </c>
      <c r="O738" s="17">
        <v>0.227711914205595</v>
      </c>
      <c r="P738" s="17">
        <v>0.17122523150819</v>
      </c>
      <c r="Q738" s="17">
        <v>0.19311490227220901</v>
      </c>
      <c r="R738" s="17"/>
      <c r="S738" s="17">
        <v>0.400730034341785</v>
      </c>
      <c r="T738" s="17">
        <v>0.13559800341063699</v>
      </c>
      <c r="U738" s="17">
        <v>0.24899499995576899</v>
      </c>
      <c r="V738" s="17">
        <v>0.15554628451404201</v>
      </c>
      <c r="W738" s="17">
        <v>0.167844330961122</v>
      </c>
      <c r="X738" s="17">
        <v>0.18211655720992001</v>
      </c>
      <c r="Y738" s="17">
        <v>0.10238197592663</v>
      </c>
      <c r="Z738" s="17">
        <v>0.21498100291639999</v>
      </c>
      <c r="AA738" s="17">
        <v>0.206451089642467</v>
      </c>
      <c r="AB738" s="17">
        <v>0.19232167454399199</v>
      </c>
      <c r="AC738" s="17">
        <v>0.27855689784955101</v>
      </c>
      <c r="AD738" s="17">
        <v>0.28864190078586199</v>
      </c>
      <c r="AE738" s="17"/>
      <c r="AF738" s="17">
        <v>0.161790031718231</v>
      </c>
      <c r="AG738" s="17">
        <v>0.23962957670971299</v>
      </c>
      <c r="AH738" s="17">
        <v>0.25859681297706599</v>
      </c>
      <c r="AI738" s="17"/>
      <c r="AJ738" s="17">
        <v>0.18106759199719399</v>
      </c>
      <c r="AK738" s="17">
        <v>0.236906792118148</v>
      </c>
      <c r="AL738" s="17">
        <v>0.26978513974542701</v>
      </c>
      <c r="AM738" s="17">
        <v>0.21681705623670899</v>
      </c>
      <c r="AN738" s="17">
        <v>0.20267774640321701</v>
      </c>
      <c r="AO738" s="17"/>
      <c r="AP738" s="17">
        <v>0.25528645195299199</v>
      </c>
      <c r="AQ738" s="17">
        <v>0.22914229532687799</v>
      </c>
      <c r="AR738" s="17">
        <v>0.22056453969206399</v>
      </c>
    </row>
    <row r="739" spans="2:44" x14ac:dyDescent="0.5">
      <c r="B739" t="s">
        <v>336</v>
      </c>
      <c r="C739" s="17">
        <v>0.207812908309251</v>
      </c>
      <c r="D739" s="17">
        <v>0.207644888050976</v>
      </c>
      <c r="E739" s="17">
        <v>0.206566395391163</v>
      </c>
      <c r="F739" s="17"/>
      <c r="G739" s="17">
        <v>0.24068344278461001</v>
      </c>
      <c r="H739" s="17">
        <v>0.282059628303302</v>
      </c>
      <c r="I739" s="17">
        <v>0.21273598378063299</v>
      </c>
      <c r="J739" s="17">
        <v>0.188779726594729</v>
      </c>
      <c r="K739" s="17">
        <v>0.16299417836138899</v>
      </c>
      <c r="L739" s="17">
        <v>9.0857536424461705E-2</v>
      </c>
      <c r="M739" s="17"/>
      <c r="N739" s="17">
        <v>0.22418026116317999</v>
      </c>
      <c r="O739" s="17">
        <v>0.20277156682615799</v>
      </c>
      <c r="P739" s="17">
        <v>0.20736942368518499</v>
      </c>
      <c r="Q739" s="17">
        <v>0.18808506864965499</v>
      </c>
      <c r="R739" s="17"/>
      <c r="S739" s="17">
        <v>0.20379982269088701</v>
      </c>
      <c r="T739" s="17">
        <v>0.15236327055125201</v>
      </c>
      <c r="U739" s="17">
        <v>0.154286521255525</v>
      </c>
      <c r="V739" s="17">
        <v>0.18162949011996901</v>
      </c>
      <c r="W739" s="17">
        <v>0.279024028489331</v>
      </c>
      <c r="X739" s="17">
        <v>0.23991461645169301</v>
      </c>
      <c r="Y739" s="17">
        <v>0.24876271628970401</v>
      </c>
      <c r="Z739" s="17">
        <v>0.17102438056494099</v>
      </c>
      <c r="AA739" s="17">
        <v>0.26959651496412002</v>
      </c>
      <c r="AB739" s="17">
        <v>0.14908846671097201</v>
      </c>
      <c r="AC739" s="17">
        <v>0.14455190511302099</v>
      </c>
      <c r="AD739" s="17">
        <v>0.35810113923182801</v>
      </c>
      <c r="AE739" s="17"/>
      <c r="AF739" s="17">
        <v>0.21002112149107799</v>
      </c>
      <c r="AG739" s="17">
        <v>0.19816285646143</v>
      </c>
      <c r="AH739" s="17">
        <v>0.18726308951778001</v>
      </c>
      <c r="AI739" s="17"/>
      <c r="AJ739" s="17">
        <v>0.194035893179105</v>
      </c>
      <c r="AK739" s="17">
        <v>0.192529336920511</v>
      </c>
      <c r="AL739" s="17">
        <v>0.26494456558489798</v>
      </c>
      <c r="AM739" s="17">
        <v>0.21371381009248799</v>
      </c>
      <c r="AN739" s="17">
        <v>0.20436739971103701</v>
      </c>
      <c r="AO739" s="17"/>
      <c r="AP739" s="17">
        <v>0.222443334024154</v>
      </c>
      <c r="AQ739" s="17">
        <v>0.240978686645028</v>
      </c>
      <c r="AR739" s="17">
        <v>0.20449601100583301</v>
      </c>
    </row>
    <row r="740" spans="2:44" x14ac:dyDescent="0.5">
      <c r="B740" t="s">
        <v>87</v>
      </c>
      <c r="C740" s="17">
        <v>3.4138098290199703E-2</v>
      </c>
      <c r="D740" s="17">
        <v>1.7577553518290299E-2</v>
      </c>
      <c r="E740" s="17">
        <v>4.70934692277553E-2</v>
      </c>
      <c r="F740" s="17"/>
      <c r="G740" s="17">
        <v>1.3976127067388801E-2</v>
      </c>
      <c r="H740" s="17">
        <v>2.6610799120823501E-2</v>
      </c>
      <c r="I740" s="17">
        <v>2.2535253984738001E-2</v>
      </c>
      <c r="J740" s="17">
        <v>9.7475390860373001E-3</v>
      </c>
      <c r="K740" s="17">
        <v>9.3753721192645495E-2</v>
      </c>
      <c r="L740" s="17">
        <v>7.5428451434143395E-2</v>
      </c>
      <c r="M740" s="17"/>
      <c r="N740" s="17">
        <v>2.84096097628256E-2</v>
      </c>
      <c r="O740" s="17">
        <v>2.0020103693457799E-2</v>
      </c>
      <c r="P740" s="17">
        <v>5.26253040816341E-2</v>
      </c>
      <c r="Q740" s="17">
        <v>3.6099229147320201E-2</v>
      </c>
      <c r="R740" s="17"/>
      <c r="S740" s="17">
        <v>2.41224740097877E-2</v>
      </c>
      <c r="T740" s="17">
        <v>1.0204773852484601E-2</v>
      </c>
      <c r="U740" s="17">
        <v>3.07804379860286E-2</v>
      </c>
      <c r="V740" s="17">
        <v>4.9505206799128697E-2</v>
      </c>
      <c r="W740" s="17">
        <v>8.8718640418209302E-2</v>
      </c>
      <c r="X740" s="17">
        <v>4.29997761128985E-2</v>
      </c>
      <c r="Y740" s="17">
        <v>3.8728886657709002E-2</v>
      </c>
      <c r="Z740" s="17">
        <v>4.3956622351458599E-2</v>
      </c>
      <c r="AA740" s="17">
        <v>2.1073571771304499E-2</v>
      </c>
      <c r="AB740" s="17">
        <v>1.9966037917231401E-2</v>
      </c>
      <c r="AC740" s="17">
        <v>7.1547914455814599E-2</v>
      </c>
      <c r="AD740" s="17">
        <v>0</v>
      </c>
      <c r="AE740" s="17"/>
      <c r="AF740" s="17">
        <v>6.06971622250728E-2</v>
      </c>
      <c r="AG740" s="17">
        <v>1.8859567059218499E-2</v>
      </c>
      <c r="AH740" s="17">
        <v>1.45849892731683E-2</v>
      </c>
      <c r="AI740" s="17"/>
      <c r="AJ740" s="17">
        <v>5.6314711741180197E-2</v>
      </c>
      <c r="AK740" s="17">
        <v>2.9617522532038299E-2</v>
      </c>
      <c r="AL740" s="17">
        <v>1.7013291038671802E-2</v>
      </c>
      <c r="AM740" s="17">
        <v>0</v>
      </c>
      <c r="AN740" s="17">
        <v>2.5794290417911502E-2</v>
      </c>
      <c r="AO740" s="17"/>
      <c r="AP740" s="17">
        <v>3.3088467499771602E-2</v>
      </c>
      <c r="AQ740" s="17">
        <v>1.8494739570037999E-2</v>
      </c>
      <c r="AR740" s="17">
        <v>3.5749366897858098E-2</v>
      </c>
    </row>
    <row r="741" spans="2:44" x14ac:dyDescent="0.5">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7"/>
      <c r="AL741" s="17"/>
      <c r="AM741" s="17"/>
      <c r="AN741" s="17"/>
      <c r="AO741" s="17"/>
      <c r="AP741" s="17"/>
      <c r="AQ741" s="17"/>
      <c r="AR741" s="17"/>
    </row>
    <row r="742" spans="2:44" x14ac:dyDescent="0.5">
      <c r="B742" s="6" t="s">
        <v>342</v>
      </c>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17"/>
      <c r="AK742" s="17"/>
      <c r="AL742" s="17"/>
      <c r="AM742" s="17"/>
      <c r="AN742" s="17"/>
      <c r="AO742" s="17"/>
      <c r="AP742" s="17"/>
      <c r="AQ742" s="17"/>
      <c r="AR742" s="17"/>
    </row>
    <row r="743" spans="2:44" x14ac:dyDescent="0.5">
      <c r="B743" s="24" t="s">
        <v>414</v>
      </c>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17"/>
      <c r="AK743" s="17"/>
      <c r="AL743" s="17"/>
      <c r="AM743" s="17"/>
      <c r="AN743" s="17"/>
      <c r="AO743" s="17"/>
      <c r="AP743" s="17"/>
      <c r="AQ743" s="17"/>
      <c r="AR743" s="17"/>
    </row>
    <row r="744" spans="2:44" x14ac:dyDescent="0.5">
      <c r="B744" t="s">
        <v>330</v>
      </c>
      <c r="C744" s="17">
        <v>0.47615798732879699</v>
      </c>
      <c r="D744" s="17">
        <v>0.456074151879652</v>
      </c>
      <c r="E744" s="17">
        <v>0.499993254890084</v>
      </c>
      <c r="F744" s="17"/>
      <c r="G744" s="17">
        <v>0.35415498320551903</v>
      </c>
      <c r="H744" s="17">
        <v>0.44748156386035198</v>
      </c>
      <c r="I744" s="17">
        <v>0.480257257265016</v>
      </c>
      <c r="J744" s="17">
        <v>0.51407106312514905</v>
      </c>
      <c r="K744" s="17">
        <v>0.53850592810798503</v>
      </c>
      <c r="L744" s="17">
        <v>0.48486659322513698</v>
      </c>
      <c r="M744" s="17"/>
      <c r="N744" s="17">
        <v>0.434682542776332</v>
      </c>
      <c r="O744" s="17">
        <v>0.46923816288987003</v>
      </c>
      <c r="P744" s="17">
        <v>0.55984183138691601</v>
      </c>
      <c r="Q744" s="17">
        <v>0.457207220385904</v>
      </c>
      <c r="R744" s="17"/>
      <c r="S744" s="17">
        <v>0.50283878392760595</v>
      </c>
      <c r="T744" s="17">
        <v>0.36764824615095698</v>
      </c>
      <c r="U744" s="17">
        <v>0.53745609264595096</v>
      </c>
      <c r="V744" s="17">
        <v>0.42258887558331698</v>
      </c>
      <c r="W744" s="17">
        <v>0.46378589474262799</v>
      </c>
      <c r="X744" s="17">
        <v>0.51188947605898405</v>
      </c>
      <c r="Y744" s="17">
        <v>0.504972994928376</v>
      </c>
      <c r="Z744" s="17">
        <v>0.43134042544691298</v>
      </c>
      <c r="AA744" s="17">
        <v>0.52549025641479996</v>
      </c>
      <c r="AB744" s="17">
        <v>0.37082333139975598</v>
      </c>
      <c r="AC744" s="17">
        <v>0.68190072361047505</v>
      </c>
      <c r="AD744" s="17">
        <v>0.586628624922653</v>
      </c>
      <c r="AE744" s="17"/>
      <c r="AF744" s="17">
        <v>0.50641048230603503</v>
      </c>
      <c r="AG744" s="17">
        <v>0.43739400408205298</v>
      </c>
      <c r="AH744" s="17">
        <v>0.52507948757532996</v>
      </c>
      <c r="AI744" s="17"/>
      <c r="AJ744" s="17">
        <v>0.51354506536318001</v>
      </c>
      <c r="AK744" s="17">
        <v>0.437673218768034</v>
      </c>
      <c r="AL744" s="17">
        <v>0.54859104642592804</v>
      </c>
      <c r="AM744" s="17">
        <v>0.383559813265898</v>
      </c>
      <c r="AN744" s="17">
        <v>0.43870358924407399</v>
      </c>
      <c r="AO744" s="17"/>
      <c r="AP744" s="17">
        <v>0.42643219430926799</v>
      </c>
      <c r="AQ744" s="17">
        <v>0.44055618453421702</v>
      </c>
      <c r="AR744" s="17">
        <v>0.49109593171708199</v>
      </c>
    </row>
    <row r="745" spans="2:44" x14ac:dyDescent="0.5">
      <c r="B745" t="s">
        <v>332</v>
      </c>
      <c r="C745" s="17">
        <v>0.44059619446596199</v>
      </c>
      <c r="D745" s="17">
        <v>0.49002780403278501</v>
      </c>
      <c r="E745" s="17">
        <v>0.38748624110146601</v>
      </c>
      <c r="F745" s="17"/>
      <c r="G745" s="17">
        <v>0.36518958968231002</v>
      </c>
      <c r="H745" s="17">
        <v>0.46886652524500899</v>
      </c>
      <c r="I745" s="17">
        <v>0.449134385296524</v>
      </c>
      <c r="J745" s="17">
        <v>0.397571799942115</v>
      </c>
      <c r="K745" s="17">
        <v>0.369331445622684</v>
      </c>
      <c r="L745" s="17">
        <v>0.51113232851458901</v>
      </c>
      <c r="M745" s="17"/>
      <c r="N745" s="17">
        <v>0.52210802216186702</v>
      </c>
      <c r="O745" s="17">
        <v>0.42242495766062299</v>
      </c>
      <c r="P745" s="17">
        <v>0.39291808784375198</v>
      </c>
      <c r="Q745" s="17">
        <v>0.40948476453727101</v>
      </c>
      <c r="R745" s="17"/>
      <c r="S745" s="17">
        <v>0.46395357773663398</v>
      </c>
      <c r="T745" s="17">
        <v>0.45467634884827501</v>
      </c>
      <c r="U745" s="17">
        <v>0.36574136108374899</v>
      </c>
      <c r="V745" s="17">
        <v>0.38915711389917401</v>
      </c>
      <c r="W745" s="17">
        <v>0.34041895834509101</v>
      </c>
      <c r="X745" s="17">
        <v>0.47476824345117502</v>
      </c>
      <c r="Y745" s="17">
        <v>0.50474852153540695</v>
      </c>
      <c r="Z745" s="17">
        <v>0.48905870429954101</v>
      </c>
      <c r="AA745" s="17">
        <v>0.52332943046779501</v>
      </c>
      <c r="AB745" s="17">
        <v>0.39370840959340597</v>
      </c>
      <c r="AC745" s="17">
        <v>0.37903956604644801</v>
      </c>
      <c r="AD745" s="17">
        <v>0.59064646907420504</v>
      </c>
      <c r="AE745" s="17"/>
      <c r="AF745" s="17">
        <v>0.45779096245240403</v>
      </c>
      <c r="AG745" s="17">
        <v>0.45218650714366698</v>
      </c>
      <c r="AH745" s="17">
        <v>0.41599999947560401</v>
      </c>
      <c r="AI745" s="17"/>
      <c r="AJ745" s="17">
        <v>0.49644400543103701</v>
      </c>
      <c r="AK745" s="17">
        <v>0.41893666824745102</v>
      </c>
      <c r="AL745" s="17">
        <v>0.46502086847448898</v>
      </c>
      <c r="AM745" s="17">
        <v>0.42521776541838002</v>
      </c>
      <c r="AN745" s="17">
        <v>0.31127822317973902</v>
      </c>
      <c r="AO745" s="17"/>
      <c r="AP745" s="17">
        <v>0.47431658384818398</v>
      </c>
      <c r="AQ745" s="17">
        <v>0.48631796140498201</v>
      </c>
      <c r="AR745" s="17">
        <v>0.35188077534787499</v>
      </c>
    </row>
    <row r="746" spans="2:44" x14ac:dyDescent="0.5">
      <c r="B746" t="s">
        <v>334</v>
      </c>
      <c r="C746" s="17">
        <v>0.40619313728106499</v>
      </c>
      <c r="D746" s="17">
        <v>0.42802925469311098</v>
      </c>
      <c r="E746" s="17">
        <v>0.38346092619177202</v>
      </c>
      <c r="F746" s="17"/>
      <c r="G746" s="17">
        <v>0.29222146448980102</v>
      </c>
      <c r="H746" s="17">
        <v>0.31507945849357499</v>
      </c>
      <c r="I746" s="17">
        <v>0.513688001683967</v>
      </c>
      <c r="J746" s="17">
        <v>0.30354650933545602</v>
      </c>
      <c r="K746" s="17">
        <v>0.489790508396927</v>
      </c>
      <c r="L746" s="17">
        <v>0.44907622967446398</v>
      </c>
      <c r="M746" s="17"/>
      <c r="N746" s="17">
        <v>0.43241744422789002</v>
      </c>
      <c r="O746" s="17">
        <v>0.38570901919561201</v>
      </c>
      <c r="P746" s="17">
        <v>0.454819898311348</v>
      </c>
      <c r="Q746" s="17">
        <v>0.35277044053130002</v>
      </c>
      <c r="R746" s="17"/>
      <c r="S746" s="17">
        <v>0.28849234594686601</v>
      </c>
      <c r="T746" s="17">
        <v>0.465647992561253</v>
      </c>
      <c r="U746" s="17">
        <v>0.43056885081410601</v>
      </c>
      <c r="V746" s="17">
        <v>0.40195071475097699</v>
      </c>
      <c r="W746" s="17">
        <v>0.466234781313137</v>
      </c>
      <c r="X746" s="17">
        <v>0.39712114796204301</v>
      </c>
      <c r="Y746" s="17">
        <v>0.401241236557623</v>
      </c>
      <c r="Z746" s="17">
        <v>0.38988934203474901</v>
      </c>
      <c r="AA746" s="17">
        <v>0.32978782043108101</v>
      </c>
      <c r="AB746" s="17">
        <v>0.52235355221065105</v>
      </c>
      <c r="AC746" s="17">
        <v>0.339944517623397</v>
      </c>
      <c r="AD746" s="17">
        <v>0.52179517069940995</v>
      </c>
      <c r="AE746" s="17"/>
      <c r="AF746" s="17">
        <v>0.43524348122210499</v>
      </c>
      <c r="AG746" s="17">
        <v>0.395070439990929</v>
      </c>
      <c r="AH746" s="17">
        <v>0.39183291449711399</v>
      </c>
      <c r="AI746" s="17"/>
      <c r="AJ746" s="17">
        <v>0.44175389672822801</v>
      </c>
      <c r="AK746" s="17">
        <v>0.32535020210119298</v>
      </c>
      <c r="AL746" s="17">
        <v>0.32437786683771003</v>
      </c>
      <c r="AM746" s="17">
        <v>0.41967398065198003</v>
      </c>
      <c r="AN746" s="17">
        <v>0.37178882906962302</v>
      </c>
      <c r="AO746" s="17"/>
      <c r="AP746" s="17">
        <v>0.47589804067157898</v>
      </c>
      <c r="AQ746" s="17">
        <v>0.34144451838437501</v>
      </c>
      <c r="AR746" s="17">
        <v>0.365433531897706</v>
      </c>
    </row>
    <row r="747" spans="2:44" x14ac:dyDescent="0.5">
      <c r="B747" t="s">
        <v>333</v>
      </c>
      <c r="C747" s="17">
        <v>0.37308712887263401</v>
      </c>
      <c r="D747" s="17">
        <v>0.40592452513383198</v>
      </c>
      <c r="E747" s="17">
        <v>0.33808317081849298</v>
      </c>
      <c r="F747" s="17"/>
      <c r="G747" s="17">
        <v>0.35236173474617499</v>
      </c>
      <c r="H747" s="17">
        <v>0.29031162940764799</v>
      </c>
      <c r="I747" s="17">
        <v>0.48163595594266401</v>
      </c>
      <c r="J747" s="17">
        <v>0.36537229430880203</v>
      </c>
      <c r="K747" s="17">
        <v>0.348306186925394</v>
      </c>
      <c r="L747" s="17">
        <v>0.385508753373768</v>
      </c>
      <c r="M747" s="17"/>
      <c r="N747" s="17">
        <v>0.41116218341393701</v>
      </c>
      <c r="O747" s="17">
        <v>0.316276163367121</v>
      </c>
      <c r="P747" s="17">
        <v>0.390046754294959</v>
      </c>
      <c r="Q747" s="17">
        <v>0.36766004567312799</v>
      </c>
      <c r="R747" s="17"/>
      <c r="S747" s="17">
        <v>0.35026383047892301</v>
      </c>
      <c r="T747" s="17">
        <v>0.34812755137363199</v>
      </c>
      <c r="U747" s="17">
        <v>0.36477512207507901</v>
      </c>
      <c r="V747" s="17">
        <v>0.31405005969204802</v>
      </c>
      <c r="W747" s="17">
        <v>0.41266559331590402</v>
      </c>
      <c r="X747" s="17">
        <v>0.44796309724303501</v>
      </c>
      <c r="Y747" s="17">
        <v>0.37884508460466798</v>
      </c>
      <c r="Z747" s="17">
        <v>0.47733351325650603</v>
      </c>
      <c r="AA747" s="17">
        <v>0.42985363099459101</v>
      </c>
      <c r="AB747" s="17">
        <v>0.33448597834023702</v>
      </c>
      <c r="AC747" s="17">
        <v>0.19417130486675399</v>
      </c>
      <c r="AD747" s="17">
        <v>0.492865907763401</v>
      </c>
      <c r="AE747" s="17"/>
      <c r="AF747" s="17">
        <v>0.400735073047364</v>
      </c>
      <c r="AG747" s="17">
        <v>0.36279905703325499</v>
      </c>
      <c r="AH747" s="17">
        <v>0.31379909607948903</v>
      </c>
      <c r="AI747" s="17"/>
      <c r="AJ747" s="17">
        <v>0.39378457727595101</v>
      </c>
      <c r="AK747" s="17">
        <v>0.35911456170810602</v>
      </c>
      <c r="AL747" s="17">
        <v>0.301606747613959</v>
      </c>
      <c r="AM747" s="17">
        <v>0.35315226988760001</v>
      </c>
      <c r="AN747" s="17">
        <v>0.34053755126049401</v>
      </c>
      <c r="AO747" s="17"/>
      <c r="AP747" s="17">
        <v>0.352018382483961</v>
      </c>
      <c r="AQ747" s="17">
        <v>0.37465059683106</v>
      </c>
      <c r="AR747" s="17">
        <v>0.278322252205076</v>
      </c>
    </row>
    <row r="748" spans="2:44" x14ac:dyDescent="0.5">
      <c r="B748" t="s">
        <v>331</v>
      </c>
      <c r="C748" s="17">
        <v>0.37100956204912</v>
      </c>
      <c r="D748" s="17">
        <v>0.38996446944289298</v>
      </c>
      <c r="E748" s="17">
        <v>0.35134022505212897</v>
      </c>
      <c r="F748" s="17"/>
      <c r="G748" s="17">
        <v>0.31129900129900501</v>
      </c>
      <c r="H748" s="17">
        <v>0.38096166609992799</v>
      </c>
      <c r="I748" s="17">
        <v>0.34075747145243102</v>
      </c>
      <c r="J748" s="17">
        <v>0.36146239644825601</v>
      </c>
      <c r="K748" s="17">
        <v>0.44689168991081202</v>
      </c>
      <c r="L748" s="17">
        <v>0.36919692520137798</v>
      </c>
      <c r="M748" s="17"/>
      <c r="N748" s="17">
        <v>0.395264567821554</v>
      </c>
      <c r="O748" s="17">
        <v>0.34731597705606099</v>
      </c>
      <c r="P748" s="17">
        <v>0.37574654806240698</v>
      </c>
      <c r="Q748" s="17">
        <v>0.36143789681215199</v>
      </c>
      <c r="R748" s="17"/>
      <c r="S748" s="17">
        <v>0.33049842937412399</v>
      </c>
      <c r="T748" s="17">
        <v>0.32240621161017902</v>
      </c>
      <c r="U748" s="17">
        <v>0.40094369001046498</v>
      </c>
      <c r="V748" s="17">
        <v>0.43765253512309399</v>
      </c>
      <c r="W748" s="17">
        <v>0.46781069429823502</v>
      </c>
      <c r="X748" s="17">
        <v>0.379593595676882</v>
      </c>
      <c r="Y748" s="17">
        <v>0.353453403220025</v>
      </c>
      <c r="Z748" s="17">
        <v>0.39057675678935</v>
      </c>
      <c r="AA748" s="17">
        <v>0.35343183467352501</v>
      </c>
      <c r="AB748" s="17">
        <v>0.47772294453931902</v>
      </c>
      <c r="AC748" s="17">
        <v>0.161931304469807</v>
      </c>
      <c r="AD748" s="17">
        <v>0.22558777463025501</v>
      </c>
      <c r="AE748" s="17"/>
      <c r="AF748" s="17">
        <v>0.40027209787025098</v>
      </c>
      <c r="AG748" s="17">
        <v>0.35030880491345701</v>
      </c>
      <c r="AH748" s="17">
        <v>0.33043567122077699</v>
      </c>
      <c r="AI748" s="17"/>
      <c r="AJ748" s="17">
        <v>0.388405807165636</v>
      </c>
      <c r="AK748" s="17">
        <v>0.43468917295576298</v>
      </c>
      <c r="AL748" s="17">
        <v>0.39804018635405403</v>
      </c>
      <c r="AM748" s="17">
        <v>0.30725033060644602</v>
      </c>
      <c r="AN748" s="17">
        <v>0.27939719985713102</v>
      </c>
      <c r="AO748" s="17"/>
      <c r="AP748" s="17">
        <v>0.38415110405066999</v>
      </c>
      <c r="AQ748" s="17">
        <v>0.37615736243686199</v>
      </c>
      <c r="AR748" s="17">
        <v>0.43611836989218999</v>
      </c>
    </row>
    <row r="749" spans="2:44" x14ac:dyDescent="0.5">
      <c r="B749" t="s">
        <v>335</v>
      </c>
      <c r="C749" s="17">
        <v>0.25061168429587199</v>
      </c>
      <c r="D749" s="17">
        <v>0.24805783804966</v>
      </c>
      <c r="E749" s="17">
        <v>0.254297293895827</v>
      </c>
      <c r="F749" s="17"/>
      <c r="G749" s="17">
        <v>0.27941191831822199</v>
      </c>
      <c r="H749" s="17">
        <v>0.32597937304920899</v>
      </c>
      <c r="I749" s="17">
        <v>0.26940455065628199</v>
      </c>
      <c r="J749" s="17">
        <v>0.23776625869054199</v>
      </c>
      <c r="K749" s="17">
        <v>0.23515256509304899</v>
      </c>
      <c r="L749" s="17">
        <v>0.21062168043516599</v>
      </c>
      <c r="M749" s="17"/>
      <c r="N749" s="17">
        <v>0.23467276872572701</v>
      </c>
      <c r="O749" s="17">
        <v>0.285393939028384</v>
      </c>
      <c r="P749" s="17">
        <v>0.25734413589049399</v>
      </c>
      <c r="Q749" s="17">
        <v>0.23568834722325799</v>
      </c>
      <c r="R749" s="17"/>
      <c r="S749" s="17">
        <v>0.27595610165141499</v>
      </c>
      <c r="T749" s="17">
        <v>0.22349060217667399</v>
      </c>
      <c r="U749" s="17">
        <v>0.32819808136656398</v>
      </c>
      <c r="V749" s="17">
        <v>0.174042813841085</v>
      </c>
      <c r="W749" s="17">
        <v>0.18894589793238001</v>
      </c>
      <c r="X749" s="17">
        <v>0.24429048877429799</v>
      </c>
      <c r="Y749" s="17">
        <v>0.19663916969463399</v>
      </c>
      <c r="Z749" s="17">
        <v>0.32110127720843901</v>
      </c>
      <c r="AA749" s="17">
        <v>0.245609799222584</v>
      </c>
      <c r="AB749" s="17">
        <v>0.26724757053361597</v>
      </c>
      <c r="AC749" s="17">
        <v>0.23076766165158399</v>
      </c>
      <c r="AD749" s="17">
        <v>0.50323214217832102</v>
      </c>
      <c r="AE749" s="17"/>
      <c r="AF749" s="17">
        <v>0.23898330719338701</v>
      </c>
      <c r="AG749" s="17">
        <v>0.266666427107913</v>
      </c>
      <c r="AH749" s="17">
        <v>0.27298343106647299</v>
      </c>
      <c r="AI749" s="17"/>
      <c r="AJ749" s="17">
        <v>0.231632132577195</v>
      </c>
      <c r="AK749" s="17">
        <v>0.28992089208967098</v>
      </c>
      <c r="AL749" s="17">
        <v>0.27040182291745302</v>
      </c>
      <c r="AM749" s="17">
        <v>0.16830023751885601</v>
      </c>
      <c r="AN749" s="17">
        <v>0.26266758441426102</v>
      </c>
      <c r="AO749" s="17"/>
      <c r="AP749" s="17">
        <v>0.220627135607185</v>
      </c>
      <c r="AQ749" s="17">
        <v>0.234246672823122</v>
      </c>
      <c r="AR749" s="17">
        <v>0.26546920829265203</v>
      </c>
    </row>
    <row r="750" spans="2:44" x14ac:dyDescent="0.5">
      <c r="B750" t="s">
        <v>336</v>
      </c>
      <c r="C750" s="17">
        <v>0.202914692031364</v>
      </c>
      <c r="D750" s="17">
        <v>0.23622728908670099</v>
      </c>
      <c r="E750" s="17">
        <v>0.16679936937953699</v>
      </c>
      <c r="F750" s="17"/>
      <c r="G750" s="17">
        <v>0.313863970570818</v>
      </c>
      <c r="H750" s="17">
        <v>0.25036860353281098</v>
      </c>
      <c r="I750" s="17">
        <v>0.26793287688217299</v>
      </c>
      <c r="J750" s="17">
        <v>0.16128298345068701</v>
      </c>
      <c r="K750" s="17">
        <v>0.185323250935126</v>
      </c>
      <c r="L750" s="17">
        <v>0.13692064807156901</v>
      </c>
      <c r="M750" s="17"/>
      <c r="N750" s="17">
        <v>0.18001545740974101</v>
      </c>
      <c r="O750" s="17">
        <v>0.215990966287439</v>
      </c>
      <c r="P750" s="17">
        <v>0.25262466706471198</v>
      </c>
      <c r="Q750" s="17">
        <v>0.175900144059359</v>
      </c>
      <c r="R750" s="17"/>
      <c r="S750" s="17">
        <v>0.25136249502335101</v>
      </c>
      <c r="T750" s="17">
        <v>0.213296776063715</v>
      </c>
      <c r="U750" s="17">
        <v>0.183027234017799</v>
      </c>
      <c r="V750" s="17">
        <v>9.5224443264967595E-2</v>
      </c>
      <c r="W750" s="17">
        <v>0.22839716587961201</v>
      </c>
      <c r="X750" s="17">
        <v>0.17679979763637699</v>
      </c>
      <c r="Y750" s="17">
        <v>8.7179058575267795E-2</v>
      </c>
      <c r="Z750" s="17">
        <v>0.19538444626898699</v>
      </c>
      <c r="AA750" s="17">
        <v>0.25346657218933599</v>
      </c>
      <c r="AB750" s="17">
        <v>0.20209416156896001</v>
      </c>
      <c r="AC750" s="17">
        <v>0.32101989028415301</v>
      </c>
      <c r="AD750" s="17">
        <v>0.37002690089457602</v>
      </c>
      <c r="AE750" s="17"/>
      <c r="AF750" s="17">
        <v>0.18357343793845701</v>
      </c>
      <c r="AG750" s="17">
        <v>0.193663238264044</v>
      </c>
      <c r="AH750" s="17">
        <v>0.24393863189496401</v>
      </c>
      <c r="AI750" s="17"/>
      <c r="AJ750" s="17">
        <v>0.18979813663763401</v>
      </c>
      <c r="AK750" s="17">
        <v>0.20006110568077701</v>
      </c>
      <c r="AL750" s="17">
        <v>0.239240948529166</v>
      </c>
      <c r="AM750" s="17">
        <v>0.12716561096256601</v>
      </c>
      <c r="AN750" s="17">
        <v>0.21370193513358501</v>
      </c>
      <c r="AO750" s="17"/>
      <c r="AP750" s="17">
        <v>0.19528153453918501</v>
      </c>
      <c r="AQ750" s="17">
        <v>0.223413603236255</v>
      </c>
      <c r="AR750" s="17">
        <v>0.234145694595526</v>
      </c>
    </row>
    <row r="751" spans="2:44" x14ac:dyDescent="0.5">
      <c r="B751" t="s">
        <v>337</v>
      </c>
      <c r="C751" s="17">
        <v>0.14380129822138399</v>
      </c>
      <c r="D751" s="17">
        <v>0.14499265918460899</v>
      </c>
      <c r="E751" s="17">
        <v>0.14298007306994101</v>
      </c>
      <c r="F751" s="17"/>
      <c r="G751" s="17">
        <v>0.23065379865081201</v>
      </c>
      <c r="H751" s="17">
        <v>0.26280987949574203</v>
      </c>
      <c r="I751" s="17">
        <v>0.17837759213243501</v>
      </c>
      <c r="J751" s="17">
        <v>0.21329148146263199</v>
      </c>
      <c r="K751" s="17">
        <v>8.4197416412898005E-2</v>
      </c>
      <c r="L751" s="17">
        <v>3.7224070109941797E-2</v>
      </c>
      <c r="M751" s="17"/>
      <c r="N751" s="17">
        <v>0.14982425062807</v>
      </c>
      <c r="O751" s="17">
        <v>0.10887877237099</v>
      </c>
      <c r="P751" s="17">
        <v>0.18349760945622701</v>
      </c>
      <c r="Q751" s="17">
        <v>0.122094489498241</v>
      </c>
      <c r="R751" s="17"/>
      <c r="S751" s="17">
        <v>0.14233434753174301</v>
      </c>
      <c r="T751" s="17">
        <v>0.10436712703934101</v>
      </c>
      <c r="U751" s="17">
        <v>0.224841651039484</v>
      </c>
      <c r="V751" s="17">
        <v>1.6820352112934499E-2</v>
      </c>
      <c r="W751" s="17">
        <v>0.17793329328704199</v>
      </c>
      <c r="X751" s="17">
        <v>0.129750344512469</v>
      </c>
      <c r="Y751" s="17">
        <v>6.8089368236037798E-2</v>
      </c>
      <c r="Z751" s="17">
        <v>0.28290947938128802</v>
      </c>
      <c r="AA751" s="17">
        <v>0.18272583797928399</v>
      </c>
      <c r="AB751" s="17">
        <v>0.10474834738304099</v>
      </c>
      <c r="AC751" s="17">
        <v>0.141160793605484</v>
      </c>
      <c r="AD751" s="17">
        <v>0.42846391429758801</v>
      </c>
      <c r="AE751" s="17"/>
      <c r="AF751" s="17">
        <v>0.11686230871205899</v>
      </c>
      <c r="AG751" s="17">
        <v>0.16160548544518499</v>
      </c>
      <c r="AH751" s="17">
        <v>0.18902381252477299</v>
      </c>
      <c r="AI751" s="17"/>
      <c r="AJ751" s="17">
        <v>0.11170704696090999</v>
      </c>
      <c r="AK751" s="17">
        <v>0.22216141919357099</v>
      </c>
      <c r="AL751" s="17">
        <v>9.0472649705623007E-2</v>
      </c>
      <c r="AM751" s="17">
        <v>9.2340228760735804E-2</v>
      </c>
      <c r="AN751" s="17">
        <v>0.184707031250646</v>
      </c>
      <c r="AO751" s="17"/>
      <c r="AP751" s="17">
        <v>0.10991210020071999</v>
      </c>
      <c r="AQ751" s="17">
        <v>0.17364237890613901</v>
      </c>
      <c r="AR751" s="17">
        <v>5.7569494923518497E-2</v>
      </c>
    </row>
    <row r="752" spans="2:44" x14ac:dyDescent="0.5">
      <c r="B752" t="s">
        <v>87</v>
      </c>
      <c r="C752" s="17">
        <v>3.7842307824438301E-2</v>
      </c>
      <c r="D752" s="17">
        <v>2.4881140507652399E-2</v>
      </c>
      <c r="E752" s="17">
        <v>4.8851465281769903E-2</v>
      </c>
      <c r="F752" s="17"/>
      <c r="G752" s="17">
        <v>5.8744301263930397E-2</v>
      </c>
      <c r="H752" s="17">
        <v>3.7929529690301E-2</v>
      </c>
      <c r="I752" s="17">
        <v>2.44365212777174E-2</v>
      </c>
      <c r="J752" s="17">
        <v>2.4040164659316701E-2</v>
      </c>
      <c r="K752" s="17">
        <v>2.9772896532178801E-2</v>
      </c>
      <c r="L752" s="17">
        <v>4.6526447002775299E-2</v>
      </c>
      <c r="M752" s="17"/>
      <c r="N752" s="17">
        <v>3.2737771863009697E-2</v>
      </c>
      <c r="O752" s="17">
        <v>2.6492188883417402E-2</v>
      </c>
      <c r="P752" s="17">
        <v>3.2080546051120401E-2</v>
      </c>
      <c r="Q752" s="17">
        <v>6.0108866640108803E-2</v>
      </c>
      <c r="R752" s="17"/>
      <c r="S752" s="17">
        <v>3.5495907517252998E-2</v>
      </c>
      <c r="T752" s="17">
        <v>1.25962611227383E-2</v>
      </c>
      <c r="U752" s="17">
        <v>7.8124820795692204E-2</v>
      </c>
      <c r="V752" s="17">
        <v>7.8328467761915696E-2</v>
      </c>
      <c r="W752" s="17">
        <v>4.0253990141714401E-2</v>
      </c>
      <c r="X752" s="17">
        <v>3.3493617537434003E-2</v>
      </c>
      <c r="Y752" s="17">
        <v>6.7383414541868997E-2</v>
      </c>
      <c r="Z752" s="17">
        <v>3.1419614582683802E-2</v>
      </c>
      <c r="AA752" s="17">
        <v>0</v>
      </c>
      <c r="AB752" s="17">
        <v>2.6327153462435599E-2</v>
      </c>
      <c r="AC752" s="17">
        <v>2.8811483559305798E-2</v>
      </c>
      <c r="AD752" s="17">
        <v>0</v>
      </c>
      <c r="AE752" s="17"/>
      <c r="AF752" s="17">
        <v>3.0346096898162301E-2</v>
      </c>
      <c r="AG752" s="17">
        <v>1.8157317149345899E-2</v>
      </c>
      <c r="AH752" s="17">
        <v>9.1228467271333505E-2</v>
      </c>
      <c r="AI752" s="17"/>
      <c r="AJ752" s="17">
        <v>2.63008492706647E-2</v>
      </c>
      <c r="AK752" s="17">
        <v>1.58113071149701E-2</v>
      </c>
      <c r="AL752" s="17">
        <v>2.8797785878346398E-2</v>
      </c>
      <c r="AM752" s="17">
        <v>5.0865035201537297E-2</v>
      </c>
      <c r="AN752" s="17">
        <v>6.0548772094483803E-2</v>
      </c>
      <c r="AO752" s="17"/>
      <c r="AP752" s="17">
        <v>6.0048612002427202E-3</v>
      </c>
      <c r="AQ752" s="17">
        <v>2.2848711237395201E-2</v>
      </c>
      <c r="AR752" s="17">
        <v>5.6949427373345698E-2</v>
      </c>
    </row>
    <row r="753" spans="2:44" x14ac:dyDescent="0.5">
      <c r="B753" t="s">
        <v>149</v>
      </c>
      <c r="C753" s="17">
        <v>1.1752390240342799E-2</v>
      </c>
      <c r="D753" s="17">
        <v>1.28011588686482E-2</v>
      </c>
      <c r="E753" s="17">
        <v>1.06338627122993E-2</v>
      </c>
      <c r="F753" s="17"/>
      <c r="G753" s="17">
        <v>0</v>
      </c>
      <c r="H753" s="17">
        <v>0</v>
      </c>
      <c r="I753" s="17">
        <v>1.1487549388553901E-2</v>
      </c>
      <c r="J753" s="17">
        <v>2.5239751752520401E-2</v>
      </c>
      <c r="K753" s="17">
        <v>1.2953434615343699E-2</v>
      </c>
      <c r="L753" s="17">
        <v>1.47382927908884E-2</v>
      </c>
      <c r="M753" s="17"/>
      <c r="N753" s="17">
        <v>1.09706244437904E-2</v>
      </c>
      <c r="O753" s="17">
        <v>6.9265209842883299E-3</v>
      </c>
      <c r="P753" s="17">
        <v>2.5017826209723398E-2</v>
      </c>
      <c r="Q753" s="17">
        <v>5.2574597973880704E-3</v>
      </c>
      <c r="R753" s="17"/>
      <c r="S753" s="17">
        <v>0</v>
      </c>
      <c r="T753" s="17">
        <v>2.8578858161576699E-2</v>
      </c>
      <c r="U753" s="17">
        <v>3.5039427411205901E-2</v>
      </c>
      <c r="V753" s="17">
        <v>0</v>
      </c>
      <c r="W753" s="17">
        <v>0</v>
      </c>
      <c r="X753" s="17">
        <v>1.3751904001974799E-2</v>
      </c>
      <c r="Y753" s="17">
        <v>0</v>
      </c>
      <c r="Z753" s="17">
        <v>3.0689259979325201E-2</v>
      </c>
      <c r="AA753" s="17">
        <v>0</v>
      </c>
      <c r="AB753" s="17">
        <v>2.42910198090804E-2</v>
      </c>
      <c r="AC753" s="17">
        <v>0</v>
      </c>
      <c r="AD753" s="17">
        <v>0</v>
      </c>
      <c r="AE753" s="17"/>
      <c r="AF753" s="17">
        <v>1.30241865547507E-2</v>
      </c>
      <c r="AG753" s="17">
        <v>1.6490109885546202E-2</v>
      </c>
      <c r="AH753" s="17">
        <v>0</v>
      </c>
      <c r="AI753" s="17"/>
      <c r="AJ753" s="17">
        <v>1.2868918171935299E-2</v>
      </c>
      <c r="AK753" s="17">
        <v>0</v>
      </c>
      <c r="AL753" s="17">
        <v>5.8501256145221003E-2</v>
      </c>
      <c r="AM753" s="17">
        <v>0</v>
      </c>
      <c r="AN753" s="17">
        <v>1.8234010794561301E-2</v>
      </c>
      <c r="AO753" s="17"/>
      <c r="AP753" s="17">
        <v>6.18261786997042E-3</v>
      </c>
      <c r="AQ753" s="17">
        <v>0</v>
      </c>
      <c r="AR753" s="17">
        <v>6.0254702607426699E-2</v>
      </c>
    </row>
    <row r="754" spans="2:44" x14ac:dyDescent="0.5">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17"/>
      <c r="AK754" s="17"/>
      <c r="AL754" s="17"/>
      <c r="AM754" s="17"/>
      <c r="AN754" s="17"/>
      <c r="AO754" s="17"/>
      <c r="AP754" s="17"/>
      <c r="AQ754" s="17"/>
      <c r="AR754" s="17"/>
    </row>
    <row r="755" spans="2:44" x14ac:dyDescent="0.5">
      <c r="B755" s="6" t="s">
        <v>343</v>
      </c>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17"/>
      <c r="AK755" s="17"/>
      <c r="AL755" s="17"/>
      <c r="AM755" s="17"/>
      <c r="AN755" s="17"/>
      <c r="AO755" s="17"/>
      <c r="AP755" s="17"/>
      <c r="AQ755" s="17"/>
      <c r="AR755" s="17"/>
    </row>
    <row r="756" spans="2:44" x14ac:dyDescent="0.5">
      <c r="B756" s="24" t="s">
        <v>414</v>
      </c>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17"/>
      <c r="AK756" s="17"/>
      <c r="AL756" s="17"/>
      <c r="AM756" s="17"/>
      <c r="AN756" s="17"/>
      <c r="AO756" s="17"/>
      <c r="AP756" s="17"/>
      <c r="AQ756" s="17"/>
      <c r="AR756" s="17"/>
    </row>
    <row r="757" spans="2:44" x14ac:dyDescent="0.5">
      <c r="B757" t="s">
        <v>330</v>
      </c>
      <c r="C757" s="17">
        <v>0.52616441743806297</v>
      </c>
      <c r="D757" s="17">
        <v>0.50819390052771996</v>
      </c>
      <c r="E757" s="17">
        <v>0.551871028436554</v>
      </c>
      <c r="F757" s="17"/>
      <c r="G757" s="17">
        <v>0.46772997109605402</v>
      </c>
      <c r="H757" s="17">
        <v>0.46909426636497598</v>
      </c>
      <c r="I757" s="17">
        <v>0.459306433591819</v>
      </c>
      <c r="J757" s="17">
        <v>0.54335563627750505</v>
      </c>
      <c r="K757" s="17">
        <v>0.577334605537144</v>
      </c>
      <c r="L757" s="17">
        <v>0.601798350128943</v>
      </c>
      <c r="M757" s="17"/>
      <c r="N757" s="17">
        <v>0.56429817910403302</v>
      </c>
      <c r="O757" s="17">
        <v>0.55083258099840604</v>
      </c>
      <c r="P757" s="17">
        <v>0.50807279160677599</v>
      </c>
      <c r="Q757" s="17">
        <v>0.47623463459861198</v>
      </c>
      <c r="R757" s="17"/>
      <c r="S757" s="17">
        <v>0.52213516391939696</v>
      </c>
      <c r="T757" s="17">
        <v>0.48764618152428402</v>
      </c>
      <c r="U757" s="17">
        <v>0.565043284553709</v>
      </c>
      <c r="V757" s="17">
        <v>0.66285056619883698</v>
      </c>
      <c r="W757" s="17">
        <v>0.492366015112079</v>
      </c>
      <c r="X757" s="17">
        <v>0.54295538361542095</v>
      </c>
      <c r="Y757" s="17">
        <v>0.54116330930701795</v>
      </c>
      <c r="Z757" s="17">
        <v>0.63701002614350899</v>
      </c>
      <c r="AA757" s="17">
        <v>0.45452044618333498</v>
      </c>
      <c r="AB757" s="17">
        <v>0.41769433808620399</v>
      </c>
      <c r="AC757" s="17">
        <v>0.55228500643760903</v>
      </c>
      <c r="AD757" s="17">
        <v>0.55263049286367805</v>
      </c>
      <c r="AE757" s="17"/>
      <c r="AF757" s="17">
        <v>0.51453104302989905</v>
      </c>
      <c r="AG757" s="17">
        <v>0.54266842258061099</v>
      </c>
      <c r="AH757" s="17">
        <v>0.56629900765336405</v>
      </c>
      <c r="AI757" s="17"/>
      <c r="AJ757" s="17">
        <v>0.51114537330804299</v>
      </c>
      <c r="AK757" s="17">
        <v>0.43622085463261301</v>
      </c>
      <c r="AL757" s="17">
        <v>0.54882274534844699</v>
      </c>
      <c r="AM757" s="17">
        <v>0.73801442860751898</v>
      </c>
      <c r="AN757" s="17">
        <v>0.65649314536944603</v>
      </c>
      <c r="AO757" s="17"/>
      <c r="AP757" s="17">
        <v>0.49141801412515501</v>
      </c>
      <c r="AQ757" s="17">
        <v>0.47567255790817597</v>
      </c>
      <c r="AR757" s="17">
        <v>0.56919482175029001</v>
      </c>
    </row>
    <row r="758" spans="2:44" x14ac:dyDescent="0.5">
      <c r="B758" t="s">
        <v>333</v>
      </c>
      <c r="C758" s="17">
        <v>0.42150135128692001</v>
      </c>
      <c r="D758" s="17">
        <v>0.45258266708510297</v>
      </c>
      <c r="E758" s="17">
        <v>0.37703989820065398</v>
      </c>
      <c r="F758" s="17"/>
      <c r="G758" s="17">
        <v>0.35275946371318301</v>
      </c>
      <c r="H758" s="17">
        <v>0.36403087741850498</v>
      </c>
      <c r="I758" s="17">
        <v>0.43801420121546603</v>
      </c>
      <c r="J758" s="17">
        <v>0.4281489745423</v>
      </c>
      <c r="K758" s="17">
        <v>0.479962658970149</v>
      </c>
      <c r="L758" s="17">
        <v>0.45189170565047598</v>
      </c>
      <c r="M758" s="17"/>
      <c r="N758" s="17">
        <v>0.45607831711906499</v>
      </c>
      <c r="O758" s="17">
        <v>0.39161295135441498</v>
      </c>
      <c r="P758" s="17">
        <v>0.399745388381606</v>
      </c>
      <c r="Q758" s="17">
        <v>0.43193086376707501</v>
      </c>
      <c r="R758" s="17"/>
      <c r="S758" s="17">
        <v>0.46159799162252901</v>
      </c>
      <c r="T758" s="17">
        <v>0.49407774779449398</v>
      </c>
      <c r="U758" s="17">
        <v>0.52737568831399295</v>
      </c>
      <c r="V758" s="17">
        <v>0.474207068818501</v>
      </c>
      <c r="W758" s="17">
        <v>0.23155008847580399</v>
      </c>
      <c r="X758" s="17">
        <v>0.353492737225856</v>
      </c>
      <c r="Y758" s="17">
        <v>0.31837539003196602</v>
      </c>
      <c r="Z758" s="17">
        <v>0.61048354576701602</v>
      </c>
      <c r="AA758" s="17">
        <v>0.35143093618175902</v>
      </c>
      <c r="AB758" s="17">
        <v>0.42167369165968399</v>
      </c>
      <c r="AC758" s="17">
        <v>0.46241855875885302</v>
      </c>
      <c r="AD758" s="17">
        <v>0.42908394673658501</v>
      </c>
      <c r="AE758" s="17"/>
      <c r="AF758" s="17">
        <v>0.36597866940663099</v>
      </c>
      <c r="AG758" s="17">
        <v>0.49761858690576699</v>
      </c>
      <c r="AH758" s="17">
        <v>0.450755694704918</v>
      </c>
      <c r="AI758" s="17"/>
      <c r="AJ758" s="17">
        <v>0.422148940478551</v>
      </c>
      <c r="AK758" s="17">
        <v>0.39759432114960402</v>
      </c>
      <c r="AL758" s="17">
        <v>0.45270126040293701</v>
      </c>
      <c r="AM758" s="17">
        <v>0.165441488255163</v>
      </c>
      <c r="AN758" s="17">
        <v>0.47893627643832498</v>
      </c>
      <c r="AO758" s="17"/>
      <c r="AP758" s="17">
        <v>0.37666135862405897</v>
      </c>
      <c r="AQ758" s="17">
        <v>0.43354574102593202</v>
      </c>
      <c r="AR758" s="17">
        <v>0.461172083033424</v>
      </c>
    </row>
    <row r="759" spans="2:44" x14ac:dyDescent="0.5">
      <c r="B759" t="s">
        <v>334</v>
      </c>
      <c r="C759" s="17">
        <v>0.37707253264193202</v>
      </c>
      <c r="D759" s="17">
        <v>0.42325020192509399</v>
      </c>
      <c r="E759" s="17">
        <v>0.311015925199771</v>
      </c>
      <c r="F759" s="17"/>
      <c r="G759" s="17">
        <v>0.42487838847746201</v>
      </c>
      <c r="H759" s="17">
        <v>0.38383256281320399</v>
      </c>
      <c r="I759" s="17">
        <v>0.36921206751677599</v>
      </c>
      <c r="J759" s="17">
        <v>0.33702481965831499</v>
      </c>
      <c r="K759" s="17">
        <v>0.42768913195229202</v>
      </c>
      <c r="L759" s="17">
        <v>0.34451770875686599</v>
      </c>
      <c r="M759" s="17"/>
      <c r="N759" s="17">
        <v>0.40079770665133202</v>
      </c>
      <c r="O759" s="17">
        <v>0.39989442933790798</v>
      </c>
      <c r="P759" s="17">
        <v>0.32367355300066503</v>
      </c>
      <c r="Q759" s="17">
        <v>0.37016064839787299</v>
      </c>
      <c r="R759" s="17"/>
      <c r="S759" s="17">
        <v>0.387482461804115</v>
      </c>
      <c r="T759" s="17">
        <v>0.41516055294337201</v>
      </c>
      <c r="U759" s="17">
        <v>0.24994430132326301</v>
      </c>
      <c r="V759" s="17">
        <v>0.40695431837857199</v>
      </c>
      <c r="W759" s="17">
        <v>0.26999088951655298</v>
      </c>
      <c r="X759" s="17">
        <v>0.51822724621430305</v>
      </c>
      <c r="Y759" s="17">
        <v>0.31313284852994899</v>
      </c>
      <c r="Z759" s="17">
        <v>0.34383880483513501</v>
      </c>
      <c r="AA759" s="17">
        <v>0.43134761418349699</v>
      </c>
      <c r="AB759" s="17">
        <v>0.33448669347854498</v>
      </c>
      <c r="AC759" s="17">
        <v>0.40362980573148299</v>
      </c>
      <c r="AD759" s="17">
        <v>0.21798954173700799</v>
      </c>
      <c r="AE759" s="17"/>
      <c r="AF759" s="17">
        <v>0.306795061013731</v>
      </c>
      <c r="AG759" s="17">
        <v>0.41915799887229199</v>
      </c>
      <c r="AH759" s="17">
        <v>0.41500976139854301</v>
      </c>
      <c r="AI759" s="17"/>
      <c r="AJ759" s="17">
        <v>0.32465834008015698</v>
      </c>
      <c r="AK759" s="17">
        <v>0.386500492819839</v>
      </c>
      <c r="AL759" s="17">
        <v>0.50230832937328995</v>
      </c>
      <c r="AM759" s="17">
        <v>0.25764138691206601</v>
      </c>
      <c r="AN759" s="17">
        <v>0.46311286438080201</v>
      </c>
      <c r="AO759" s="17"/>
      <c r="AP759" s="17">
        <v>0.31438547383484</v>
      </c>
      <c r="AQ759" s="17">
        <v>0.43267037230201399</v>
      </c>
      <c r="AR759" s="17">
        <v>0.432578052072216</v>
      </c>
    </row>
    <row r="760" spans="2:44" x14ac:dyDescent="0.5">
      <c r="B760" t="s">
        <v>335</v>
      </c>
      <c r="C760" s="17">
        <v>0.29439803511933299</v>
      </c>
      <c r="D760" s="17">
        <v>0.26733126500153298</v>
      </c>
      <c r="E760" s="17">
        <v>0.33311672829189298</v>
      </c>
      <c r="F760" s="17"/>
      <c r="G760" s="17">
        <v>0.32411275398525102</v>
      </c>
      <c r="H760" s="17">
        <v>0.31289169769306202</v>
      </c>
      <c r="I760" s="17">
        <v>0.25575828335210599</v>
      </c>
      <c r="J760" s="17">
        <v>0.22210468005164999</v>
      </c>
      <c r="K760" s="17">
        <v>0.300854042916881</v>
      </c>
      <c r="L760" s="17">
        <v>0.34696312391476503</v>
      </c>
      <c r="M760" s="17"/>
      <c r="N760" s="17">
        <v>0.31183256550330901</v>
      </c>
      <c r="O760" s="17">
        <v>0.23673505998757599</v>
      </c>
      <c r="P760" s="17">
        <v>0.30383763474007602</v>
      </c>
      <c r="Q760" s="17">
        <v>0.32651556911237301</v>
      </c>
      <c r="R760" s="17"/>
      <c r="S760" s="17">
        <v>0.30224555473919001</v>
      </c>
      <c r="T760" s="17">
        <v>0.249265290753129</v>
      </c>
      <c r="U760" s="17">
        <v>0.25234425300966801</v>
      </c>
      <c r="V760" s="17">
        <v>0.36372019011336598</v>
      </c>
      <c r="W760" s="17">
        <v>0.260317734416185</v>
      </c>
      <c r="X760" s="17">
        <v>0.39489739934379198</v>
      </c>
      <c r="Y760" s="17">
        <v>0.354183341760818</v>
      </c>
      <c r="Z760" s="17">
        <v>0.14568204413205299</v>
      </c>
      <c r="AA760" s="17">
        <v>0.30265855147106402</v>
      </c>
      <c r="AB760" s="17">
        <v>0.19694060446515599</v>
      </c>
      <c r="AC760" s="17">
        <v>0.37674985589667198</v>
      </c>
      <c r="AD760" s="17">
        <v>8.9025322947848901E-2</v>
      </c>
      <c r="AE760" s="17"/>
      <c r="AF760" s="17">
        <v>0.29791429181624401</v>
      </c>
      <c r="AG760" s="17">
        <v>0.31061531021870398</v>
      </c>
      <c r="AH760" s="17">
        <v>0.221504146088605</v>
      </c>
      <c r="AI760" s="17"/>
      <c r="AJ760" s="17">
        <v>0.32179822059990698</v>
      </c>
      <c r="AK760" s="17">
        <v>0.30619030515885598</v>
      </c>
      <c r="AL760" s="17">
        <v>0.33255254868793099</v>
      </c>
      <c r="AM760" s="17">
        <v>0.23922206286633399</v>
      </c>
      <c r="AN760" s="17">
        <v>0.25490690461523202</v>
      </c>
      <c r="AO760" s="17"/>
      <c r="AP760" s="17">
        <v>0.32727110345069099</v>
      </c>
      <c r="AQ760" s="17">
        <v>0.31510056425938499</v>
      </c>
      <c r="AR760" s="17">
        <v>0.29204405853797499</v>
      </c>
    </row>
    <row r="761" spans="2:44" x14ac:dyDescent="0.5">
      <c r="B761" t="s">
        <v>337</v>
      </c>
      <c r="C761" s="17">
        <v>0.28687016621337103</v>
      </c>
      <c r="D761" s="17">
        <v>0.30521609684777501</v>
      </c>
      <c r="E761" s="17">
        <v>0.260626530341523</v>
      </c>
      <c r="F761" s="17"/>
      <c r="G761" s="17">
        <v>0.38543109465353997</v>
      </c>
      <c r="H761" s="17">
        <v>0.38006497427444702</v>
      </c>
      <c r="I761" s="17">
        <v>0.28965149416158997</v>
      </c>
      <c r="J761" s="17">
        <v>0.28029635555086702</v>
      </c>
      <c r="K761" s="17">
        <v>0.20727293107781899</v>
      </c>
      <c r="L761" s="17">
        <v>0.21064995942256601</v>
      </c>
      <c r="M761" s="17"/>
      <c r="N761" s="17">
        <v>0.27921669004663302</v>
      </c>
      <c r="O761" s="17">
        <v>0.319768156780392</v>
      </c>
      <c r="P761" s="17">
        <v>0.32542439887792401</v>
      </c>
      <c r="Q761" s="17">
        <v>0.23330539190584201</v>
      </c>
      <c r="R761" s="17"/>
      <c r="S761" s="17">
        <v>0.320779099386647</v>
      </c>
      <c r="T761" s="17">
        <v>0.258374270553139</v>
      </c>
      <c r="U761" s="17">
        <v>0.33451217594803201</v>
      </c>
      <c r="V761" s="17">
        <v>0.27252180991866098</v>
      </c>
      <c r="W761" s="17">
        <v>0.20760268734316201</v>
      </c>
      <c r="X761" s="17">
        <v>0.34953326568959903</v>
      </c>
      <c r="Y761" s="17">
        <v>0.325726446839461</v>
      </c>
      <c r="Z761" s="17">
        <v>0.26380373281418001</v>
      </c>
      <c r="AA761" s="17">
        <v>0.32300145642651301</v>
      </c>
      <c r="AB761" s="17">
        <v>0.16295951634927699</v>
      </c>
      <c r="AC761" s="17">
        <v>0.197073300512288</v>
      </c>
      <c r="AD761" s="17">
        <v>0.57593339337925897</v>
      </c>
      <c r="AE761" s="17"/>
      <c r="AF761" s="17">
        <v>0.27028776891200201</v>
      </c>
      <c r="AG761" s="17">
        <v>0.26935568956523798</v>
      </c>
      <c r="AH761" s="17">
        <v>0.33869726730658201</v>
      </c>
      <c r="AI761" s="17"/>
      <c r="AJ761" s="17">
        <v>0.25100976552516802</v>
      </c>
      <c r="AK761" s="17">
        <v>0.30685775993026099</v>
      </c>
      <c r="AL761" s="17">
        <v>0.24537822940401999</v>
      </c>
      <c r="AM761" s="17">
        <v>0.25528149481962198</v>
      </c>
      <c r="AN761" s="17">
        <v>0.34757778055510102</v>
      </c>
      <c r="AO761" s="17"/>
      <c r="AP761" s="17">
        <v>0.22143844336669799</v>
      </c>
      <c r="AQ761" s="17">
        <v>0.32579858077685397</v>
      </c>
      <c r="AR761" s="17">
        <v>0.28401536234090402</v>
      </c>
    </row>
    <row r="762" spans="2:44" x14ac:dyDescent="0.5">
      <c r="B762" t="s">
        <v>331</v>
      </c>
      <c r="C762" s="17">
        <v>0.26988805094760099</v>
      </c>
      <c r="D762" s="17">
        <v>0.267161184692571</v>
      </c>
      <c r="E762" s="17">
        <v>0.27378880073753098</v>
      </c>
      <c r="F762" s="17"/>
      <c r="G762" s="17">
        <v>0.192829105265996</v>
      </c>
      <c r="H762" s="17">
        <v>0.28267518726451002</v>
      </c>
      <c r="I762" s="17">
        <v>0.29212247870296099</v>
      </c>
      <c r="J762" s="17">
        <v>0.34818552338024999</v>
      </c>
      <c r="K762" s="17">
        <v>0.20534831073294599</v>
      </c>
      <c r="L762" s="17">
        <v>0.27101312454155402</v>
      </c>
      <c r="M762" s="17"/>
      <c r="N762" s="17">
        <v>0.32352550657801299</v>
      </c>
      <c r="O762" s="17">
        <v>0.255506384578503</v>
      </c>
      <c r="P762" s="17">
        <v>0.24934392384670101</v>
      </c>
      <c r="Q762" s="17">
        <v>0.24454208189786</v>
      </c>
      <c r="R762" s="17"/>
      <c r="S762" s="17">
        <v>0.321330375841897</v>
      </c>
      <c r="T762" s="17">
        <v>0.28264469895676497</v>
      </c>
      <c r="U762" s="17">
        <v>0.51779526718465496</v>
      </c>
      <c r="V762" s="17">
        <v>0.19451316646239</v>
      </c>
      <c r="W762" s="17">
        <v>0.31082712164323101</v>
      </c>
      <c r="X762" s="17">
        <v>0.198073440672308</v>
      </c>
      <c r="Y762" s="17">
        <v>0.20683698473237999</v>
      </c>
      <c r="Z762" s="17">
        <v>0.19149565517203601</v>
      </c>
      <c r="AA762" s="17">
        <v>0.22517687207516601</v>
      </c>
      <c r="AB762" s="17">
        <v>0.23613667477286099</v>
      </c>
      <c r="AC762" s="17">
        <v>0.33381796586826801</v>
      </c>
      <c r="AD762" s="17">
        <v>0.24709309225418699</v>
      </c>
      <c r="AE762" s="17"/>
      <c r="AF762" s="17">
        <v>0.249298270754059</v>
      </c>
      <c r="AG762" s="17">
        <v>0.300310939330169</v>
      </c>
      <c r="AH762" s="17">
        <v>0.282744306707021</v>
      </c>
      <c r="AI762" s="17"/>
      <c r="AJ762" s="17">
        <v>0.23963098200286301</v>
      </c>
      <c r="AK762" s="17">
        <v>0.31253046703662102</v>
      </c>
      <c r="AL762" s="17">
        <v>0.33246590190733999</v>
      </c>
      <c r="AM762" s="17">
        <v>0.34088377147437199</v>
      </c>
      <c r="AN762" s="17">
        <v>0.216423041334382</v>
      </c>
      <c r="AO762" s="17"/>
      <c r="AP762" s="17">
        <v>0.30266978913497899</v>
      </c>
      <c r="AQ762" s="17">
        <v>0.28364956505672401</v>
      </c>
      <c r="AR762" s="17">
        <v>0.30080935654733898</v>
      </c>
    </row>
    <row r="763" spans="2:44" x14ac:dyDescent="0.5">
      <c r="B763" t="s">
        <v>332</v>
      </c>
      <c r="C763" s="17">
        <v>0.20447368398872501</v>
      </c>
      <c r="D763" s="17">
        <v>0.24617783301361501</v>
      </c>
      <c r="E763" s="17">
        <v>0.14481639414254799</v>
      </c>
      <c r="F763" s="17"/>
      <c r="G763" s="17">
        <v>0.204441078147646</v>
      </c>
      <c r="H763" s="17">
        <v>0.23165774681815501</v>
      </c>
      <c r="I763" s="17">
        <v>0.19996429778807401</v>
      </c>
      <c r="J763" s="17">
        <v>0.17289628879573099</v>
      </c>
      <c r="K763" s="17">
        <v>0.18181344621432599</v>
      </c>
      <c r="L763" s="17">
        <v>0.230758836587759</v>
      </c>
      <c r="M763" s="17"/>
      <c r="N763" s="17">
        <v>0.18535052638251101</v>
      </c>
      <c r="O763" s="17">
        <v>0.22640544843975799</v>
      </c>
      <c r="P763" s="17">
        <v>0.194271520398938</v>
      </c>
      <c r="Q763" s="17">
        <v>0.21000557508880699</v>
      </c>
      <c r="R763" s="17"/>
      <c r="S763" s="17">
        <v>0.27678101234364</v>
      </c>
      <c r="T763" s="17">
        <v>0.10859151860129899</v>
      </c>
      <c r="U763" s="17">
        <v>0.14780418191905301</v>
      </c>
      <c r="V763" s="17">
        <v>0.22977235809154301</v>
      </c>
      <c r="W763" s="17">
        <v>0.158988157987317</v>
      </c>
      <c r="X763" s="17">
        <v>0.20616521891932699</v>
      </c>
      <c r="Y763" s="17">
        <v>0.158961976817793</v>
      </c>
      <c r="Z763" s="17">
        <v>0.19942828177635299</v>
      </c>
      <c r="AA763" s="17">
        <v>0.25583088772206303</v>
      </c>
      <c r="AB763" s="17">
        <v>0.198055502697633</v>
      </c>
      <c r="AC763" s="17">
        <v>0.22084339729966601</v>
      </c>
      <c r="AD763" s="17">
        <v>0.39219841516697301</v>
      </c>
      <c r="AE763" s="17"/>
      <c r="AF763" s="17">
        <v>0.17929051811865601</v>
      </c>
      <c r="AG763" s="17">
        <v>0.23510983449046299</v>
      </c>
      <c r="AH763" s="17">
        <v>0.20018613961172099</v>
      </c>
      <c r="AI763" s="17"/>
      <c r="AJ763" s="17">
        <v>0.19115632952432099</v>
      </c>
      <c r="AK763" s="17">
        <v>0.22782258344021</v>
      </c>
      <c r="AL763" s="17">
        <v>0.24784514155981299</v>
      </c>
      <c r="AM763" s="17">
        <v>0.17855517017518999</v>
      </c>
      <c r="AN763" s="17">
        <v>0.15521865825112199</v>
      </c>
      <c r="AO763" s="17"/>
      <c r="AP763" s="17">
        <v>0.189949826864557</v>
      </c>
      <c r="AQ763" s="17">
        <v>0.232775073963744</v>
      </c>
      <c r="AR763" s="17">
        <v>0.13865172801890799</v>
      </c>
    </row>
    <row r="764" spans="2:44" x14ac:dyDescent="0.5">
      <c r="B764" t="s">
        <v>336</v>
      </c>
      <c r="C764" s="17">
        <v>0.175745255502854</v>
      </c>
      <c r="D764" s="17">
        <v>0.22507273409943099</v>
      </c>
      <c r="E764" s="17">
        <v>0.105182883249176</v>
      </c>
      <c r="F764" s="17"/>
      <c r="G764" s="17">
        <v>0.130707483314491</v>
      </c>
      <c r="H764" s="17">
        <v>0.32682038307151701</v>
      </c>
      <c r="I764" s="17">
        <v>0.208796735798913</v>
      </c>
      <c r="J764" s="17">
        <v>0.131728388552381</v>
      </c>
      <c r="K764" s="17">
        <v>0.149209470256324</v>
      </c>
      <c r="L764" s="17">
        <v>0.11717334661442599</v>
      </c>
      <c r="M764" s="17"/>
      <c r="N764" s="17">
        <v>0.17479166013820899</v>
      </c>
      <c r="O764" s="17">
        <v>0.21523719484602999</v>
      </c>
      <c r="P764" s="17">
        <v>0.16962767452066299</v>
      </c>
      <c r="Q764" s="17">
        <v>0.14223255562315601</v>
      </c>
      <c r="R764" s="17"/>
      <c r="S764" s="17">
        <v>0.18306589347725899</v>
      </c>
      <c r="T764" s="17">
        <v>0.19664845391934699</v>
      </c>
      <c r="U764" s="17">
        <v>0.20158699320513199</v>
      </c>
      <c r="V764" s="17">
        <v>0.17498193921774699</v>
      </c>
      <c r="W764" s="17">
        <v>0.15582790439711899</v>
      </c>
      <c r="X764" s="17">
        <v>0.17666372759280499</v>
      </c>
      <c r="Y764" s="17">
        <v>0.10460709026013</v>
      </c>
      <c r="Z764" s="17">
        <v>4.4450994775356099E-2</v>
      </c>
      <c r="AA764" s="17">
        <v>0.284717544746171</v>
      </c>
      <c r="AB764" s="17">
        <v>9.7698522964748902E-2</v>
      </c>
      <c r="AC764" s="17">
        <v>0.20483876150085201</v>
      </c>
      <c r="AD764" s="17">
        <v>0.21257186907494199</v>
      </c>
      <c r="AE764" s="17"/>
      <c r="AF764" s="17">
        <v>0.182398467805713</v>
      </c>
      <c r="AG764" s="17">
        <v>0.171527693510761</v>
      </c>
      <c r="AH764" s="17">
        <v>0.180997577283594</v>
      </c>
      <c r="AI764" s="17"/>
      <c r="AJ764" s="17">
        <v>0.15669962208147101</v>
      </c>
      <c r="AK764" s="17">
        <v>0.21332835659275701</v>
      </c>
      <c r="AL764" s="17">
        <v>0.10212556932421001</v>
      </c>
      <c r="AM764" s="17">
        <v>9.7061227725537894E-2</v>
      </c>
      <c r="AN764" s="17">
        <v>0.198297208280583</v>
      </c>
      <c r="AO764" s="17"/>
      <c r="AP764" s="17">
        <v>0.17139757250243901</v>
      </c>
      <c r="AQ764" s="17">
        <v>0.22287322010989799</v>
      </c>
      <c r="AR764" s="17">
        <v>0.143766863713195</v>
      </c>
    </row>
    <row r="765" spans="2:44" x14ac:dyDescent="0.5">
      <c r="B765" t="s">
        <v>87</v>
      </c>
      <c r="C765" s="17">
        <v>2.46061523413314E-2</v>
      </c>
      <c r="D765" s="17">
        <v>1.7747722514472399E-2</v>
      </c>
      <c r="E765" s="17">
        <v>3.4417054748821098E-2</v>
      </c>
      <c r="F765" s="17"/>
      <c r="G765" s="17">
        <v>0</v>
      </c>
      <c r="H765" s="17">
        <v>2.0627434007113699E-2</v>
      </c>
      <c r="I765" s="17">
        <v>1.3939149491885501E-2</v>
      </c>
      <c r="J765" s="17">
        <v>2.1452995690404299E-2</v>
      </c>
      <c r="K765" s="17">
        <v>1.0429287056628E-2</v>
      </c>
      <c r="L765" s="17">
        <v>6.4358659102859206E-2</v>
      </c>
      <c r="M765" s="17"/>
      <c r="N765" s="17">
        <v>5.9966227019424504E-3</v>
      </c>
      <c r="O765" s="17">
        <v>3.1356716961608903E-2</v>
      </c>
      <c r="P765" s="17">
        <v>3.9094600666484902E-2</v>
      </c>
      <c r="Q765" s="17">
        <v>2.6148067124512502E-2</v>
      </c>
      <c r="R765" s="17"/>
      <c r="S765" s="17">
        <v>1.09308988954318E-2</v>
      </c>
      <c r="T765" s="17">
        <v>1.35747321226118E-2</v>
      </c>
      <c r="U765" s="17">
        <v>0</v>
      </c>
      <c r="V765" s="17">
        <v>6.7755404402121605E-2</v>
      </c>
      <c r="W765" s="17">
        <v>0.11749685381637499</v>
      </c>
      <c r="X765" s="17">
        <v>0</v>
      </c>
      <c r="Y765" s="17">
        <v>7.6395504537401293E-2</v>
      </c>
      <c r="Z765" s="17">
        <v>0</v>
      </c>
      <c r="AA765" s="17">
        <v>0</v>
      </c>
      <c r="AB765" s="17">
        <v>0</v>
      </c>
      <c r="AC765" s="17">
        <v>0</v>
      </c>
      <c r="AD765" s="17">
        <v>0</v>
      </c>
      <c r="AE765" s="17"/>
      <c r="AF765" s="17">
        <v>3.7087779947022601E-2</v>
      </c>
      <c r="AG765" s="17">
        <v>1.7393947193970201E-2</v>
      </c>
      <c r="AH765" s="17">
        <v>1.28642851089839E-2</v>
      </c>
      <c r="AI765" s="17"/>
      <c r="AJ765" s="17">
        <v>3.8439198043492002E-2</v>
      </c>
      <c r="AK765" s="17">
        <v>1.1203657815019301E-2</v>
      </c>
      <c r="AL765" s="17">
        <v>1.9842500854078401E-2</v>
      </c>
      <c r="AM765" s="17">
        <v>0</v>
      </c>
      <c r="AN765" s="17">
        <v>4.0694136516394398E-2</v>
      </c>
      <c r="AO765" s="17"/>
      <c r="AP765" s="17">
        <v>2.8823703920311999E-2</v>
      </c>
      <c r="AQ765" s="17">
        <v>0</v>
      </c>
      <c r="AR765" s="17">
        <v>0</v>
      </c>
    </row>
    <row r="766" spans="2:44" x14ac:dyDescent="0.5">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17"/>
      <c r="AK766" s="17"/>
      <c r="AL766" s="17"/>
      <c r="AM766" s="17"/>
      <c r="AN766" s="17"/>
      <c r="AO766" s="17"/>
      <c r="AP766" s="17"/>
      <c r="AQ766" s="17"/>
      <c r="AR766" s="17"/>
    </row>
    <row r="767" spans="2:44" x14ac:dyDescent="0.5">
      <c r="B767" s="6" t="s">
        <v>345</v>
      </c>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17"/>
      <c r="AK767" s="17"/>
      <c r="AL767" s="17"/>
      <c r="AM767" s="17"/>
      <c r="AN767" s="17"/>
      <c r="AO767" s="17"/>
      <c r="AP767" s="17"/>
      <c r="AQ767" s="17"/>
      <c r="AR767" s="17"/>
    </row>
    <row r="768" spans="2:44" x14ac:dyDescent="0.5">
      <c r="B768" s="24" t="s">
        <v>414</v>
      </c>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17"/>
      <c r="AK768" s="17"/>
      <c r="AL768" s="17"/>
      <c r="AM768" s="17"/>
      <c r="AN768" s="17"/>
      <c r="AO768" s="17"/>
      <c r="AP768" s="17"/>
      <c r="AQ768" s="17"/>
      <c r="AR768" s="17"/>
    </row>
    <row r="769" spans="2:44" x14ac:dyDescent="0.5">
      <c r="B769" t="s">
        <v>336</v>
      </c>
      <c r="C769" s="17">
        <v>0.52530741962216698</v>
      </c>
      <c r="D769" s="17">
        <v>0.43270009953847699</v>
      </c>
      <c r="E769" s="17">
        <v>0.59516994385576405</v>
      </c>
      <c r="F769" s="17"/>
      <c r="G769" s="17">
        <v>0.67040612171160296</v>
      </c>
      <c r="H769" s="17">
        <v>0.49608956295395101</v>
      </c>
      <c r="I769" s="17">
        <v>0.40844724831044399</v>
      </c>
      <c r="J769" s="17">
        <v>0.54359418476872701</v>
      </c>
      <c r="K769" s="17">
        <v>0.52922691397848098</v>
      </c>
      <c r="L769" s="17">
        <v>0.55678016383522799</v>
      </c>
      <c r="M769" s="17"/>
      <c r="N769" s="17">
        <v>0.73613962179923698</v>
      </c>
      <c r="O769" s="17">
        <v>0.64780347286861795</v>
      </c>
      <c r="P769" s="17">
        <v>0.359182528498869</v>
      </c>
      <c r="Q769" s="17">
        <v>0.41241625624339101</v>
      </c>
      <c r="R769" s="17"/>
      <c r="S769" s="17">
        <v>0.59171863185291396</v>
      </c>
      <c r="T769" s="17">
        <v>0.649618285749196</v>
      </c>
      <c r="U769" s="17">
        <v>0.54282919207187996</v>
      </c>
      <c r="V769" s="17">
        <v>0.662750629734146</v>
      </c>
      <c r="W769" s="17">
        <v>0.44814384842515598</v>
      </c>
      <c r="X769" s="17">
        <v>0.57605767262994001</v>
      </c>
      <c r="Y769" s="17">
        <v>0.48033790521359598</v>
      </c>
      <c r="Z769" s="17">
        <v>0.46547904640605797</v>
      </c>
      <c r="AA769" s="17">
        <v>0.18686770031438699</v>
      </c>
      <c r="AB769" s="17">
        <v>0.72562130203493502</v>
      </c>
      <c r="AC769" s="17">
        <v>0</v>
      </c>
      <c r="AD769" s="17">
        <v>0.57212719414045898</v>
      </c>
      <c r="AE769" s="17"/>
      <c r="AF769" s="17">
        <v>0.45516959717393901</v>
      </c>
      <c r="AG769" s="17">
        <v>0.50085638657361697</v>
      </c>
      <c r="AH769" s="17">
        <v>0.63895472041208601</v>
      </c>
      <c r="AI769" s="17"/>
      <c r="AJ769" s="17">
        <v>0.55306823197070398</v>
      </c>
      <c r="AK769" s="17">
        <v>0.43668599342197201</v>
      </c>
      <c r="AL769" s="17">
        <v>0.50651723525135195</v>
      </c>
      <c r="AM769" s="17" t="s">
        <v>344</v>
      </c>
      <c r="AN769" s="17">
        <v>0.58245294668369996</v>
      </c>
      <c r="AO769" s="17"/>
      <c r="AP769" s="17">
        <v>0.161920279561791</v>
      </c>
      <c r="AQ769" s="17">
        <v>0.59793193633508601</v>
      </c>
      <c r="AR769" s="17">
        <v>0.64511644035757998</v>
      </c>
    </row>
    <row r="770" spans="2:44" x14ac:dyDescent="0.5">
      <c r="B770" t="s">
        <v>330</v>
      </c>
      <c r="C770" s="17">
        <v>0.46620565741755199</v>
      </c>
      <c r="D770" s="17">
        <v>0.425851323756404</v>
      </c>
      <c r="E770" s="17">
        <v>0.486155738187249</v>
      </c>
      <c r="F770" s="17"/>
      <c r="G770" s="17">
        <v>0.50293172136180897</v>
      </c>
      <c r="H770" s="17">
        <v>0.43939430215858899</v>
      </c>
      <c r="I770" s="17">
        <v>0.368732645837207</v>
      </c>
      <c r="J770" s="17">
        <v>0.66780430340324803</v>
      </c>
      <c r="K770" s="17">
        <v>0.372338424475119</v>
      </c>
      <c r="L770" s="17">
        <v>0.45709701246273399</v>
      </c>
      <c r="M770" s="17"/>
      <c r="N770" s="17">
        <v>0.48723552049610902</v>
      </c>
      <c r="O770" s="17">
        <v>0.42107728624079999</v>
      </c>
      <c r="P770" s="17">
        <v>0.57477985612135496</v>
      </c>
      <c r="Q770" s="17">
        <v>0.399007628039805</v>
      </c>
      <c r="R770" s="17"/>
      <c r="S770" s="17">
        <v>0.32371680248295098</v>
      </c>
      <c r="T770" s="17">
        <v>0.41654754937586302</v>
      </c>
      <c r="U770" s="17">
        <v>0.50317622767794101</v>
      </c>
      <c r="V770" s="17">
        <v>0.30629850751412202</v>
      </c>
      <c r="W770" s="17">
        <v>0.45487983849504898</v>
      </c>
      <c r="X770" s="17">
        <v>0.32422881511886198</v>
      </c>
      <c r="Y770" s="17">
        <v>0.60130384486993405</v>
      </c>
      <c r="Z770" s="17">
        <v>0.78050147281945403</v>
      </c>
      <c r="AA770" s="17">
        <v>0.69605805668250698</v>
      </c>
      <c r="AB770" s="17">
        <v>0.43289331760094402</v>
      </c>
      <c r="AC770" s="17">
        <v>1</v>
      </c>
      <c r="AD770" s="17">
        <v>0.40978612841220102</v>
      </c>
      <c r="AE770" s="17"/>
      <c r="AF770" s="17">
        <v>0.372430907134498</v>
      </c>
      <c r="AG770" s="17">
        <v>0.466515403752505</v>
      </c>
      <c r="AH770" s="17">
        <v>0.67351472557452596</v>
      </c>
      <c r="AI770" s="17"/>
      <c r="AJ770" s="17">
        <v>0.47676598351074401</v>
      </c>
      <c r="AK770" s="17">
        <v>0.40597766183577</v>
      </c>
      <c r="AL770" s="17">
        <v>0.51916729958260899</v>
      </c>
      <c r="AM770" s="17" t="s">
        <v>344</v>
      </c>
      <c r="AN770" s="17">
        <v>0.53810082872203302</v>
      </c>
      <c r="AO770" s="17"/>
      <c r="AP770" s="17">
        <v>0.35697583132809502</v>
      </c>
      <c r="AQ770" s="17">
        <v>0.41373647308422401</v>
      </c>
      <c r="AR770" s="17">
        <v>0.59156262694435802</v>
      </c>
    </row>
    <row r="771" spans="2:44" x14ac:dyDescent="0.5">
      <c r="B771" t="s">
        <v>334</v>
      </c>
      <c r="C771" s="17">
        <v>0.27514375858833701</v>
      </c>
      <c r="D771" s="17">
        <v>0.28566711011741303</v>
      </c>
      <c r="E771" s="17">
        <v>0.25805385061212099</v>
      </c>
      <c r="F771" s="17"/>
      <c r="G771" s="17">
        <v>0.327526733344357</v>
      </c>
      <c r="H771" s="17">
        <v>0.247717583398154</v>
      </c>
      <c r="I771" s="17">
        <v>0.304258307196134</v>
      </c>
      <c r="J771" s="17">
        <v>0.26046415259116001</v>
      </c>
      <c r="K771" s="17">
        <v>0.187244292815855</v>
      </c>
      <c r="L771" s="17">
        <v>0.25849530427872702</v>
      </c>
      <c r="M771" s="17"/>
      <c r="N771" s="17">
        <v>0.25916413861238902</v>
      </c>
      <c r="O771" s="17">
        <v>0.29980802971518</v>
      </c>
      <c r="P771" s="17">
        <v>0.28776616271085997</v>
      </c>
      <c r="Q771" s="17">
        <v>0.227470842680638</v>
      </c>
      <c r="R771" s="17"/>
      <c r="S771" s="17">
        <v>0.38899996719662999</v>
      </c>
      <c r="T771" s="17">
        <v>0.29012762548569399</v>
      </c>
      <c r="U771" s="17">
        <v>0.25531474186761999</v>
      </c>
      <c r="V771" s="17">
        <v>0.19230848444052601</v>
      </c>
      <c r="W771" s="17">
        <v>0.27377596743938398</v>
      </c>
      <c r="X771" s="17">
        <v>0.41342940781465298</v>
      </c>
      <c r="Y771" s="17">
        <v>0.24224893504303699</v>
      </c>
      <c r="Z771" s="17">
        <v>0</v>
      </c>
      <c r="AA771" s="17">
        <v>0.12190675163581099</v>
      </c>
      <c r="AB771" s="17">
        <v>0.30805700930624103</v>
      </c>
      <c r="AC771" s="17">
        <v>0</v>
      </c>
      <c r="AD771" s="17">
        <v>0.39326338633505098</v>
      </c>
      <c r="AE771" s="17"/>
      <c r="AF771" s="17">
        <v>0.22426370497695899</v>
      </c>
      <c r="AG771" s="17">
        <v>0.32495038750439598</v>
      </c>
      <c r="AH771" s="17">
        <v>0.241784485408578</v>
      </c>
      <c r="AI771" s="17"/>
      <c r="AJ771" s="17">
        <v>0.225550620929302</v>
      </c>
      <c r="AK771" s="17">
        <v>0.216311103479607</v>
      </c>
      <c r="AL771" s="17">
        <v>0.46716007135725002</v>
      </c>
      <c r="AM771" s="17" t="s">
        <v>344</v>
      </c>
      <c r="AN771" s="17">
        <v>0.16405759952254101</v>
      </c>
      <c r="AO771" s="17"/>
      <c r="AP771" s="17">
        <v>8.2033282952702E-2</v>
      </c>
      <c r="AQ771" s="17">
        <v>0.242001972408907</v>
      </c>
      <c r="AR771" s="17">
        <v>0.51528501674234595</v>
      </c>
    </row>
    <row r="772" spans="2:44" x14ac:dyDescent="0.5">
      <c r="B772" t="s">
        <v>332</v>
      </c>
      <c r="C772" s="17">
        <v>0.24488275485097</v>
      </c>
      <c r="D772" s="17">
        <v>0.32869790446046998</v>
      </c>
      <c r="E772" s="17">
        <v>0.17780520223903201</v>
      </c>
      <c r="F772" s="17"/>
      <c r="G772" s="17">
        <v>0.22742878414735301</v>
      </c>
      <c r="H772" s="17">
        <v>0.36076682926277898</v>
      </c>
      <c r="I772" s="17">
        <v>0.26410445328381099</v>
      </c>
      <c r="J772" s="17">
        <v>9.6759766132038003E-2</v>
      </c>
      <c r="K772" s="17">
        <v>0.17549813342021001</v>
      </c>
      <c r="L772" s="17">
        <v>0.186053562622855</v>
      </c>
      <c r="M772" s="17"/>
      <c r="N772" s="17">
        <v>0.24025628020843001</v>
      </c>
      <c r="O772" s="17">
        <v>0.29632780443915302</v>
      </c>
      <c r="P772" s="17">
        <v>0.19509740238211201</v>
      </c>
      <c r="Q772" s="17">
        <v>0.22304335924729399</v>
      </c>
      <c r="R772" s="17"/>
      <c r="S772" s="17">
        <v>0.27819144951583002</v>
      </c>
      <c r="T772" s="17">
        <v>0.22984979200410199</v>
      </c>
      <c r="U772" s="17">
        <v>0.37336296770528299</v>
      </c>
      <c r="V772" s="17">
        <v>0.37664673734854798</v>
      </c>
      <c r="W772" s="17">
        <v>0.109530772469861</v>
      </c>
      <c r="X772" s="17">
        <v>0.48445095640159302</v>
      </c>
      <c r="Y772" s="17">
        <v>0.15782496544866101</v>
      </c>
      <c r="Z772" s="17">
        <v>0.26819260632122399</v>
      </c>
      <c r="AA772" s="17">
        <v>6.3165195434992799E-2</v>
      </c>
      <c r="AB772" s="17">
        <v>0</v>
      </c>
      <c r="AC772" s="17">
        <v>0.57402010572875295</v>
      </c>
      <c r="AD772" s="17">
        <v>0.215048861095504</v>
      </c>
      <c r="AE772" s="17"/>
      <c r="AF772" s="17">
        <v>0.20451077638731299</v>
      </c>
      <c r="AG772" s="17">
        <v>0.33229124610351901</v>
      </c>
      <c r="AH772" s="17">
        <v>9.01082415888005E-2</v>
      </c>
      <c r="AI772" s="17"/>
      <c r="AJ772" s="17">
        <v>0.33528423929379603</v>
      </c>
      <c r="AK772" s="17">
        <v>0.17963839645346899</v>
      </c>
      <c r="AL772" s="17">
        <v>0.31756539352923102</v>
      </c>
      <c r="AM772" s="17" t="s">
        <v>344</v>
      </c>
      <c r="AN772" s="17">
        <v>0.16800226415165001</v>
      </c>
      <c r="AO772" s="17"/>
      <c r="AP772" s="17">
        <v>0.246514226936073</v>
      </c>
      <c r="AQ772" s="17">
        <v>0.189489146545047</v>
      </c>
      <c r="AR772" s="17">
        <v>0.37399229195055</v>
      </c>
    </row>
    <row r="773" spans="2:44" x14ac:dyDescent="0.5">
      <c r="B773" t="s">
        <v>333</v>
      </c>
      <c r="C773" s="17">
        <v>0.24308513184892999</v>
      </c>
      <c r="D773" s="17">
        <v>0.301181980263939</v>
      </c>
      <c r="E773" s="17">
        <v>0.193377566356178</v>
      </c>
      <c r="F773" s="17"/>
      <c r="G773" s="17">
        <v>0.263414224250691</v>
      </c>
      <c r="H773" s="17">
        <v>0.37806159369161602</v>
      </c>
      <c r="I773" s="17">
        <v>0.19686677727353999</v>
      </c>
      <c r="J773" s="17">
        <v>0.162920323231733</v>
      </c>
      <c r="K773" s="17">
        <v>0</v>
      </c>
      <c r="L773" s="17">
        <v>0.25849530427872702</v>
      </c>
      <c r="M773" s="17"/>
      <c r="N773" s="17">
        <v>0.204134576307857</v>
      </c>
      <c r="O773" s="17">
        <v>0.22348914799941999</v>
      </c>
      <c r="P773" s="17">
        <v>0.24385599464332</v>
      </c>
      <c r="Q773" s="17">
        <v>0.27321278749296402</v>
      </c>
      <c r="R773" s="17"/>
      <c r="S773" s="17">
        <v>0.32609711724448498</v>
      </c>
      <c r="T773" s="17">
        <v>0.11468570395038299</v>
      </c>
      <c r="U773" s="17">
        <v>0.241874675233962</v>
      </c>
      <c r="V773" s="17">
        <v>0.40565906094684501</v>
      </c>
      <c r="W773" s="17">
        <v>0.26687393899642398</v>
      </c>
      <c r="X773" s="17">
        <v>0.25818519280923402</v>
      </c>
      <c r="Y773" s="17">
        <v>0.201846201302291</v>
      </c>
      <c r="Z773" s="17">
        <v>0.26632834727271798</v>
      </c>
      <c r="AA773" s="17">
        <v>0.24384406548808599</v>
      </c>
      <c r="AB773" s="17">
        <v>0.15122596500000299</v>
      </c>
      <c r="AC773" s="17">
        <v>0.57402010572875295</v>
      </c>
      <c r="AD773" s="17">
        <v>0</v>
      </c>
      <c r="AE773" s="17"/>
      <c r="AF773" s="17">
        <v>0.25233232484807799</v>
      </c>
      <c r="AG773" s="17">
        <v>0.27682755923817798</v>
      </c>
      <c r="AH773" s="17">
        <v>0.10194560962047</v>
      </c>
      <c r="AI773" s="17"/>
      <c r="AJ773" s="17">
        <v>0.272422751078365</v>
      </c>
      <c r="AK773" s="17">
        <v>0.29923512980960199</v>
      </c>
      <c r="AL773" s="17">
        <v>0.192038912227804</v>
      </c>
      <c r="AM773" s="17" t="s">
        <v>344</v>
      </c>
      <c r="AN773" s="17">
        <v>0.17346053397456901</v>
      </c>
      <c r="AO773" s="17"/>
      <c r="AP773" s="17">
        <v>0.21063595565496401</v>
      </c>
      <c r="AQ773" s="17">
        <v>0.23796903032497399</v>
      </c>
      <c r="AR773" s="17">
        <v>0.43664953943922002</v>
      </c>
    </row>
    <row r="774" spans="2:44" x14ac:dyDescent="0.5">
      <c r="B774" t="s">
        <v>337</v>
      </c>
      <c r="C774" s="17">
        <v>0.23373561000839699</v>
      </c>
      <c r="D774" s="17">
        <v>0.25007726521796497</v>
      </c>
      <c r="E774" s="17">
        <v>0.225898511626657</v>
      </c>
      <c r="F774" s="17"/>
      <c r="G774" s="17">
        <v>0.260655117244801</v>
      </c>
      <c r="H774" s="17">
        <v>0.24467254289791801</v>
      </c>
      <c r="I774" s="17">
        <v>0.25872944911618401</v>
      </c>
      <c r="J774" s="17">
        <v>0.145005734321315</v>
      </c>
      <c r="K774" s="17">
        <v>0.27506906362938699</v>
      </c>
      <c r="L774" s="17">
        <v>0.17846439532893699</v>
      </c>
      <c r="M774" s="17"/>
      <c r="N774" s="17">
        <v>0.24086563790368201</v>
      </c>
      <c r="O774" s="17">
        <v>0.33194182870314998</v>
      </c>
      <c r="P774" s="17">
        <v>0.19256340570529501</v>
      </c>
      <c r="Q774" s="17">
        <v>0.17044211916379201</v>
      </c>
      <c r="R774" s="17"/>
      <c r="S774" s="17">
        <v>0.33045810755782201</v>
      </c>
      <c r="T774" s="17">
        <v>0.290893572624906</v>
      </c>
      <c r="U774" s="17">
        <v>0.24459073756007599</v>
      </c>
      <c r="V774" s="17">
        <v>9.9456558956831004E-2</v>
      </c>
      <c r="W774" s="17">
        <v>0.113424994407366</v>
      </c>
      <c r="X774" s="17">
        <v>0.173837591192053</v>
      </c>
      <c r="Y774" s="17">
        <v>0.276367940194988</v>
      </c>
      <c r="Z774" s="17">
        <v>0</v>
      </c>
      <c r="AA774" s="17">
        <v>0.247978394724575</v>
      </c>
      <c r="AB774" s="17">
        <v>0.27104695887771801</v>
      </c>
      <c r="AC774" s="17">
        <v>0.57402010572875295</v>
      </c>
      <c r="AD774" s="17">
        <v>0</v>
      </c>
      <c r="AE774" s="17"/>
      <c r="AF774" s="17">
        <v>0.24884588851737</v>
      </c>
      <c r="AG774" s="17">
        <v>0.22301505502340899</v>
      </c>
      <c r="AH774" s="17">
        <v>0.162583494723614</v>
      </c>
      <c r="AI774" s="17"/>
      <c r="AJ774" s="17">
        <v>0.25264887889459298</v>
      </c>
      <c r="AK774" s="17">
        <v>0.232610989102875</v>
      </c>
      <c r="AL774" s="17">
        <v>0.25662245094668601</v>
      </c>
      <c r="AM774" s="17" t="s">
        <v>344</v>
      </c>
      <c r="AN774" s="17">
        <v>0.28959239754326499</v>
      </c>
      <c r="AO774" s="17"/>
      <c r="AP774" s="17">
        <v>0.25101114558147902</v>
      </c>
      <c r="AQ774" s="17">
        <v>0.25072989166576598</v>
      </c>
      <c r="AR774" s="17">
        <v>0.14168302972094801</v>
      </c>
    </row>
    <row r="775" spans="2:44" x14ac:dyDescent="0.5">
      <c r="B775" t="s">
        <v>335</v>
      </c>
      <c r="C775" s="17">
        <v>0.18682478884211801</v>
      </c>
      <c r="D775" s="17">
        <v>0.26552769641967999</v>
      </c>
      <c r="E775" s="17">
        <v>0.136163918415106</v>
      </c>
      <c r="F775" s="17"/>
      <c r="G775" s="17">
        <v>0.15992638138642501</v>
      </c>
      <c r="H775" s="17">
        <v>0.132743687171341</v>
      </c>
      <c r="I775" s="17">
        <v>0.32295719665246703</v>
      </c>
      <c r="J775" s="17">
        <v>0.209910876554671</v>
      </c>
      <c r="K775" s="17">
        <v>8.3130521973257002E-2</v>
      </c>
      <c r="L775" s="17">
        <v>8.86176371413821E-2</v>
      </c>
      <c r="M775" s="17"/>
      <c r="N775" s="17">
        <v>0.165308062580377</v>
      </c>
      <c r="O775" s="17">
        <v>0.184433417070126</v>
      </c>
      <c r="P775" s="17">
        <v>0.16031055870552399</v>
      </c>
      <c r="Q775" s="17">
        <v>0.239236410540549</v>
      </c>
      <c r="R775" s="17"/>
      <c r="S775" s="17">
        <v>7.6484703223841696E-2</v>
      </c>
      <c r="T775" s="17">
        <v>0</v>
      </c>
      <c r="U775" s="17">
        <v>0.13148829247132099</v>
      </c>
      <c r="V775" s="17">
        <v>0.187884384818122</v>
      </c>
      <c r="W775" s="17">
        <v>0.38087496653542802</v>
      </c>
      <c r="X775" s="17">
        <v>0.173837591192053</v>
      </c>
      <c r="Y775" s="17">
        <v>8.45029211397966E-2</v>
      </c>
      <c r="Z775" s="17">
        <v>0.26819260632122399</v>
      </c>
      <c r="AA775" s="17">
        <v>0.229814804676824</v>
      </c>
      <c r="AB775" s="17">
        <v>0.29605972352133803</v>
      </c>
      <c r="AC775" s="17">
        <v>0.57402010572875295</v>
      </c>
      <c r="AD775" s="17">
        <v>0.82178547476045405</v>
      </c>
      <c r="AE775" s="17"/>
      <c r="AF775" s="17">
        <v>0.27026826660667402</v>
      </c>
      <c r="AG775" s="17">
        <v>0.14239118861132699</v>
      </c>
      <c r="AH775" s="17">
        <v>0.16772775347960101</v>
      </c>
      <c r="AI775" s="17"/>
      <c r="AJ775" s="17">
        <v>0.21693979300640001</v>
      </c>
      <c r="AK775" s="17">
        <v>0.149806713040113</v>
      </c>
      <c r="AL775" s="17">
        <v>0.22102720405238399</v>
      </c>
      <c r="AM775" s="17" t="s">
        <v>344</v>
      </c>
      <c r="AN775" s="17">
        <v>0.191870697911046</v>
      </c>
      <c r="AO775" s="17"/>
      <c r="AP775" s="17">
        <v>0.40098724992650098</v>
      </c>
      <c r="AQ775" s="17">
        <v>0.188308080499448</v>
      </c>
      <c r="AR775" s="17">
        <v>0</v>
      </c>
    </row>
    <row r="776" spans="2:44" x14ac:dyDescent="0.5">
      <c r="B776" t="s">
        <v>331</v>
      </c>
      <c r="C776" s="17">
        <v>0.17742779152808599</v>
      </c>
      <c r="D776" s="17">
        <v>0.27195839008531802</v>
      </c>
      <c r="E776" s="17">
        <v>0.115932491475584</v>
      </c>
      <c r="F776" s="17"/>
      <c r="G776" s="17">
        <v>0.224696903826474</v>
      </c>
      <c r="H776" s="17">
        <v>0.24057159689782301</v>
      </c>
      <c r="I776" s="17">
        <v>0.17084498988729799</v>
      </c>
      <c r="J776" s="17">
        <v>0.14591265861876701</v>
      </c>
      <c r="K776" s="17">
        <v>8.4621216139245101E-2</v>
      </c>
      <c r="L776" s="17">
        <v>0</v>
      </c>
      <c r="M776" s="17"/>
      <c r="N776" s="17">
        <v>0.132404215119586</v>
      </c>
      <c r="O776" s="17">
        <v>0.20608001665245601</v>
      </c>
      <c r="P776" s="17">
        <v>0.163072484297209</v>
      </c>
      <c r="Q776" s="17">
        <v>0.201719476569656</v>
      </c>
      <c r="R776" s="17"/>
      <c r="S776" s="17">
        <v>0.232164634837771</v>
      </c>
      <c r="T776" s="17">
        <v>0</v>
      </c>
      <c r="U776" s="17">
        <v>0.12380694848717599</v>
      </c>
      <c r="V776" s="17">
        <v>0.26680513490732</v>
      </c>
      <c r="W776" s="17">
        <v>0.38087496653542802</v>
      </c>
      <c r="X776" s="17">
        <v>0.22566277750564101</v>
      </c>
      <c r="Y776" s="17">
        <v>0</v>
      </c>
      <c r="Z776" s="17">
        <v>0.26819260632122399</v>
      </c>
      <c r="AA776" s="17">
        <v>0.35746449701841299</v>
      </c>
      <c r="AB776" s="17">
        <v>0</v>
      </c>
      <c r="AC776" s="17">
        <v>0</v>
      </c>
      <c r="AD776" s="17">
        <v>0.196950485252748</v>
      </c>
      <c r="AE776" s="17"/>
      <c r="AF776" s="17">
        <v>0.25126362359631399</v>
      </c>
      <c r="AG776" s="17">
        <v>0.15750548390087499</v>
      </c>
      <c r="AH776" s="17">
        <v>0</v>
      </c>
      <c r="AI776" s="17"/>
      <c r="AJ776" s="17">
        <v>0.17561445793210401</v>
      </c>
      <c r="AK776" s="17">
        <v>0.20081711328912599</v>
      </c>
      <c r="AL776" s="17">
        <v>0.28449903736752002</v>
      </c>
      <c r="AM776" s="17" t="s">
        <v>344</v>
      </c>
      <c r="AN776" s="17">
        <v>6.3255357048292798E-2</v>
      </c>
      <c r="AO776" s="17"/>
      <c r="AP776" s="17">
        <v>0.18908973364547199</v>
      </c>
      <c r="AQ776" s="17">
        <v>0.187409312675901</v>
      </c>
      <c r="AR776" s="17">
        <v>0.38170322862581102</v>
      </c>
    </row>
    <row r="777" spans="2:44" x14ac:dyDescent="0.5">
      <c r="B777" t="s">
        <v>87</v>
      </c>
      <c r="C777" s="17">
        <v>2.3806893963066601E-2</v>
      </c>
      <c r="D777" s="17">
        <v>4.2863600378999903E-2</v>
      </c>
      <c r="E777" s="17">
        <v>1.1245311820964899E-2</v>
      </c>
      <c r="F777" s="17"/>
      <c r="G777" s="17">
        <v>3.6897549925807301E-2</v>
      </c>
      <c r="H777" s="17">
        <v>3.63054379143498E-2</v>
      </c>
      <c r="I777" s="17">
        <v>2.8710237108063801E-2</v>
      </c>
      <c r="J777" s="17">
        <v>0</v>
      </c>
      <c r="K777" s="17">
        <v>0</v>
      </c>
      <c r="L777" s="17">
        <v>0</v>
      </c>
      <c r="M777" s="17"/>
      <c r="N777" s="17">
        <v>0</v>
      </c>
      <c r="O777" s="17">
        <v>0</v>
      </c>
      <c r="P777" s="17">
        <v>6.5173357817065805E-2</v>
      </c>
      <c r="Q777" s="17">
        <v>2.6264217447034499E-2</v>
      </c>
      <c r="R777" s="17"/>
      <c r="S777" s="17">
        <v>3.6230542082731597E-2</v>
      </c>
      <c r="T777" s="17">
        <v>0</v>
      </c>
      <c r="U777" s="17">
        <v>6.3873616068740799E-2</v>
      </c>
      <c r="V777" s="17">
        <v>0</v>
      </c>
      <c r="W777" s="17">
        <v>0</v>
      </c>
      <c r="X777" s="17">
        <v>0.114578511376713</v>
      </c>
      <c r="Y777" s="17">
        <v>0</v>
      </c>
      <c r="Z777" s="17">
        <v>0</v>
      </c>
      <c r="AA777" s="17">
        <v>0</v>
      </c>
      <c r="AB777" s="17">
        <v>0</v>
      </c>
      <c r="AC777" s="17">
        <v>0</v>
      </c>
      <c r="AD777" s="17">
        <v>0</v>
      </c>
      <c r="AE777" s="17"/>
      <c r="AF777" s="17">
        <v>0</v>
      </c>
      <c r="AG777" s="17">
        <v>2.25560560502783E-2</v>
      </c>
      <c r="AH777" s="17">
        <v>5.2820955608193401E-2</v>
      </c>
      <c r="AI777" s="17"/>
      <c r="AJ777" s="17">
        <v>0</v>
      </c>
      <c r="AK777" s="17">
        <v>3.93868799303701E-2</v>
      </c>
      <c r="AL777" s="17">
        <v>0</v>
      </c>
      <c r="AM777" s="17" t="s">
        <v>344</v>
      </c>
      <c r="AN777" s="17">
        <v>0</v>
      </c>
      <c r="AO777" s="17"/>
      <c r="AP777" s="17">
        <v>7.5153574490114006E-2</v>
      </c>
      <c r="AQ777" s="17">
        <v>1.3245289060401001E-2</v>
      </c>
      <c r="AR777" s="17">
        <v>0</v>
      </c>
    </row>
    <row r="778" spans="2:44" x14ac:dyDescent="0.5">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c r="AR778" s="17"/>
    </row>
    <row r="779" spans="2:44" x14ac:dyDescent="0.5">
      <c r="B779" s="6" t="s">
        <v>358</v>
      </c>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7"/>
      <c r="AL779" s="17"/>
      <c r="AM779" s="17"/>
      <c r="AN779" s="17"/>
      <c r="AO779" s="17"/>
      <c r="AP779" s="17"/>
      <c r="AQ779" s="17"/>
      <c r="AR779" s="17"/>
    </row>
    <row r="780" spans="2:44" x14ac:dyDescent="0.5">
      <c r="B780" s="24" t="s">
        <v>75</v>
      </c>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7"/>
      <c r="AL780" s="17"/>
      <c r="AM780" s="17"/>
      <c r="AN780" s="17"/>
      <c r="AO780" s="17"/>
      <c r="AP780" s="17"/>
      <c r="AQ780" s="17"/>
      <c r="AR780" s="17"/>
    </row>
    <row r="781" spans="2:44" x14ac:dyDescent="0.5">
      <c r="B781" t="s">
        <v>353</v>
      </c>
      <c r="C781" s="17">
        <v>2.4869910027435001E-2</v>
      </c>
      <c r="D781" s="17">
        <v>2.5351327286479999E-2</v>
      </c>
      <c r="E781" s="17">
        <v>2.4497050636113599E-2</v>
      </c>
      <c r="F781" s="17"/>
      <c r="G781" s="17">
        <v>3.0677391400109E-2</v>
      </c>
      <c r="H781" s="17">
        <v>3.6033128031946103E-2</v>
      </c>
      <c r="I781" s="17">
        <v>3.3759644874218397E-2</v>
      </c>
      <c r="J781" s="17">
        <v>2.44426931651902E-2</v>
      </c>
      <c r="K781" s="17">
        <v>1.2951009816297401E-2</v>
      </c>
      <c r="L781" s="17">
        <v>1.3057297276060999E-2</v>
      </c>
      <c r="M781" s="17"/>
      <c r="N781" s="17">
        <v>1.1855609773084599E-2</v>
      </c>
      <c r="O781" s="17">
        <v>1.4094739615394E-2</v>
      </c>
      <c r="P781" s="17">
        <v>4.77073340179619E-2</v>
      </c>
      <c r="Q781" s="17">
        <v>3.02850912286379E-2</v>
      </c>
      <c r="R781" s="17"/>
      <c r="S781" s="17">
        <v>2.0294268342812099E-2</v>
      </c>
      <c r="T781" s="17">
        <v>1.89421491880956E-2</v>
      </c>
      <c r="U781" s="17">
        <v>2.0259140846958401E-2</v>
      </c>
      <c r="V781" s="17">
        <v>6.1053867014291899E-2</v>
      </c>
      <c r="W781" s="17">
        <v>7.7587716270822197E-3</v>
      </c>
      <c r="X781" s="17">
        <v>5.2750677096021603E-2</v>
      </c>
      <c r="Y781" s="17">
        <v>1.1322653282605399E-2</v>
      </c>
      <c r="Z781" s="17">
        <v>2.5169496635203799E-2</v>
      </c>
      <c r="AA781" s="17">
        <v>1.8714205412911401E-2</v>
      </c>
      <c r="AB781" s="17">
        <v>1.36023002823245E-2</v>
      </c>
      <c r="AC781" s="17">
        <v>2.8244163727434698E-2</v>
      </c>
      <c r="AD781" s="17">
        <v>1.84141114710825E-2</v>
      </c>
      <c r="AE781" s="17"/>
      <c r="AF781" s="17">
        <v>3.2842267077331198E-2</v>
      </c>
      <c r="AG781" s="17">
        <v>1.8443863339823899E-2</v>
      </c>
      <c r="AH781" s="17">
        <v>2.54072385683165E-2</v>
      </c>
      <c r="AI781" s="17"/>
      <c r="AJ781" s="17">
        <v>1.9418914579298101E-2</v>
      </c>
      <c r="AK781" s="17">
        <v>2.7981000579630301E-2</v>
      </c>
      <c r="AL781" s="17">
        <v>0</v>
      </c>
      <c r="AM781" s="17">
        <v>7.9518417445223505E-2</v>
      </c>
      <c r="AN781" s="17">
        <v>2.48355358421616E-2</v>
      </c>
      <c r="AO781" s="17"/>
      <c r="AP781" s="17">
        <v>3.8172219778011001E-3</v>
      </c>
      <c r="AQ781" s="17">
        <v>2.09913340201839E-2</v>
      </c>
      <c r="AR781" s="17">
        <v>0</v>
      </c>
    </row>
    <row r="782" spans="2:44" x14ac:dyDescent="0.5">
      <c r="B782" t="s">
        <v>258</v>
      </c>
      <c r="C782" s="17">
        <v>3.3754640641249702E-2</v>
      </c>
      <c r="D782" s="17">
        <v>3.3312789842104298E-2</v>
      </c>
      <c r="E782" s="17">
        <v>3.4318947997062602E-2</v>
      </c>
      <c r="F782" s="17"/>
      <c r="G782" s="17">
        <v>5.7005455499431798E-2</v>
      </c>
      <c r="H782" s="17">
        <v>3.2505350949544001E-2</v>
      </c>
      <c r="I782" s="17">
        <v>2.9727790836930099E-2</v>
      </c>
      <c r="J782" s="17">
        <v>2.3053082985131399E-2</v>
      </c>
      <c r="K782" s="17">
        <v>3.7966599635639399E-2</v>
      </c>
      <c r="L782" s="17">
        <v>2.8468260916816101E-2</v>
      </c>
      <c r="M782" s="17"/>
      <c r="N782" s="17">
        <v>1.6659955838568E-2</v>
      </c>
      <c r="O782" s="17">
        <v>2.94944858864222E-2</v>
      </c>
      <c r="P782" s="17">
        <v>4.4816425118344501E-2</v>
      </c>
      <c r="Q782" s="17">
        <v>4.3214614490986902E-2</v>
      </c>
      <c r="R782" s="17"/>
      <c r="S782" s="17">
        <v>2.8391739653463401E-2</v>
      </c>
      <c r="T782" s="17">
        <v>3.4767019330476497E-2</v>
      </c>
      <c r="U782" s="17">
        <v>1.2014144327093201E-2</v>
      </c>
      <c r="V782" s="17">
        <v>3.5636315085409202E-2</v>
      </c>
      <c r="W782" s="17">
        <v>2.8655654355231399E-2</v>
      </c>
      <c r="X782" s="17">
        <v>2.76368193472252E-2</v>
      </c>
      <c r="Y782" s="17">
        <v>1.24029819854927E-2</v>
      </c>
      <c r="Z782" s="17">
        <v>4.57282736452699E-2</v>
      </c>
      <c r="AA782" s="17">
        <v>3.53369767397805E-2</v>
      </c>
      <c r="AB782" s="17">
        <v>7.2551464119022399E-2</v>
      </c>
      <c r="AC782" s="17">
        <v>5.60602314352616E-2</v>
      </c>
      <c r="AD782" s="17">
        <v>1.8606538791695201E-2</v>
      </c>
      <c r="AE782" s="17"/>
      <c r="AF782" s="17">
        <v>4.1779698994440902E-2</v>
      </c>
      <c r="AG782" s="17">
        <v>1.49640070710216E-2</v>
      </c>
      <c r="AH782" s="17">
        <v>4.9017935711061597E-2</v>
      </c>
      <c r="AI782" s="17"/>
      <c r="AJ782" s="17">
        <v>3.56674117609036E-2</v>
      </c>
      <c r="AK782" s="17">
        <v>2.6006260637893699E-2</v>
      </c>
      <c r="AL782" s="17">
        <v>0</v>
      </c>
      <c r="AM782" s="17">
        <v>0</v>
      </c>
      <c r="AN782" s="17">
        <v>4.7588827476027398E-2</v>
      </c>
      <c r="AO782" s="17"/>
      <c r="AP782" s="17">
        <v>2.07697800896306E-2</v>
      </c>
      <c r="AQ782" s="17">
        <v>2.9593649703227001E-2</v>
      </c>
      <c r="AR782" s="17">
        <v>7.4826301976412901E-3</v>
      </c>
    </row>
    <row r="783" spans="2:44" x14ac:dyDescent="0.5">
      <c r="B783" t="s">
        <v>354</v>
      </c>
      <c r="C783" s="17">
        <v>0.21535587593584099</v>
      </c>
      <c r="D783" s="17">
        <v>0.21839231363758399</v>
      </c>
      <c r="E783" s="17">
        <v>0.21228888850210501</v>
      </c>
      <c r="F783" s="17"/>
      <c r="G783" s="17">
        <v>0.23251317776341399</v>
      </c>
      <c r="H783" s="17">
        <v>0.25950068186800401</v>
      </c>
      <c r="I783" s="17">
        <v>0.18131557135249499</v>
      </c>
      <c r="J783" s="17">
        <v>0.23367534583027699</v>
      </c>
      <c r="K783" s="17">
        <v>0.224599413468691</v>
      </c>
      <c r="L783" s="17">
        <v>0.17468093861798201</v>
      </c>
      <c r="M783" s="17"/>
      <c r="N783" s="17">
        <v>0.17728388830160699</v>
      </c>
      <c r="O783" s="17">
        <v>0.19678556283709001</v>
      </c>
      <c r="P783" s="17">
        <v>0.22729076383640801</v>
      </c>
      <c r="Q783" s="17">
        <v>0.26513110290930803</v>
      </c>
      <c r="R783" s="17"/>
      <c r="S783" s="17">
        <v>0.24103829411199201</v>
      </c>
      <c r="T783" s="17">
        <v>0.182810093119565</v>
      </c>
      <c r="U783" s="17">
        <v>0.18909409531482299</v>
      </c>
      <c r="V783" s="17">
        <v>0.20916414566514199</v>
      </c>
      <c r="W783" s="17">
        <v>0.19486597041540399</v>
      </c>
      <c r="X783" s="17">
        <v>0.25763955455378901</v>
      </c>
      <c r="Y783" s="17">
        <v>0.225418244416632</v>
      </c>
      <c r="Z783" s="17">
        <v>0.22159743789233599</v>
      </c>
      <c r="AA783" s="17">
        <v>0.21906132674708501</v>
      </c>
      <c r="AB783" s="17">
        <v>0.17078014016311199</v>
      </c>
      <c r="AC783" s="17">
        <v>0.203794306937847</v>
      </c>
      <c r="AD783" s="17">
        <v>0.35102381834929403</v>
      </c>
      <c r="AE783" s="17"/>
      <c r="AF783" s="17">
        <v>0.21417853900067199</v>
      </c>
      <c r="AG783" s="17">
        <v>0.197487321910608</v>
      </c>
      <c r="AH783" s="17">
        <v>0.238482641714725</v>
      </c>
      <c r="AI783" s="17"/>
      <c r="AJ783" s="17">
        <v>0.20786832888798601</v>
      </c>
      <c r="AK783" s="17">
        <v>0.212860111626619</v>
      </c>
      <c r="AL783" s="17">
        <v>0.19332176774499099</v>
      </c>
      <c r="AM783" s="17">
        <v>0.28255659303726899</v>
      </c>
      <c r="AN783" s="17">
        <v>0.243740068089216</v>
      </c>
      <c r="AO783" s="17"/>
      <c r="AP783" s="17">
        <v>0.18692923778555301</v>
      </c>
      <c r="AQ783" s="17">
        <v>0.19748151493659</v>
      </c>
      <c r="AR783" s="17">
        <v>0.24049881929897299</v>
      </c>
    </row>
    <row r="784" spans="2:44" x14ac:dyDescent="0.5">
      <c r="B784" t="s">
        <v>355</v>
      </c>
      <c r="C784" s="17">
        <v>0.48135497765940999</v>
      </c>
      <c r="D784" s="17">
        <v>0.469753606892649</v>
      </c>
      <c r="E784" s="17">
        <v>0.49269991292579501</v>
      </c>
      <c r="F784" s="17"/>
      <c r="G784" s="17">
        <v>0.44495817171007801</v>
      </c>
      <c r="H784" s="17">
        <v>0.43937644390501901</v>
      </c>
      <c r="I784" s="17">
        <v>0.47903568446600697</v>
      </c>
      <c r="J784" s="17">
        <v>0.43563780099564298</v>
      </c>
      <c r="K784" s="17">
        <v>0.48696489126536802</v>
      </c>
      <c r="L784" s="17">
        <v>0.57515542491385496</v>
      </c>
      <c r="M784" s="17"/>
      <c r="N784" s="17">
        <v>0.51627312553291804</v>
      </c>
      <c r="O784" s="17">
        <v>0.52006165326232601</v>
      </c>
      <c r="P784" s="17">
        <v>0.46063755242932403</v>
      </c>
      <c r="Q784" s="17">
        <v>0.42468384476173598</v>
      </c>
      <c r="R784" s="17"/>
      <c r="S784" s="17">
        <v>0.45888059590730301</v>
      </c>
      <c r="T784" s="17">
        <v>0.50467272052229395</v>
      </c>
      <c r="U784" s="17">
        <v>0.53884097839173695</v>
      </c>
      <c r="V784" s="17">
        <v>0.42469530379929898</v>
      </c>
      <c r="W784" s="17">
        <v>0.54118101500482396</v>
      </c>
      <c r="X784" s="17">
        <v>0.42461891237848298</v>
      </c>
      <c r="Y784" s="17">
        <v>0.50859153710564198</v>
      </c>
      <c r="Z784" s="17">
        <v>0.51705149089795299</v>
      </c>
      <c r="AA784" s="17">
        <v>0.46723450853337101</v>
      </c>
      <c r="AB784" s="17">
        <v>0.54487558815451698</v>
      </c>
      <c r="AC784" s="17">
        <v>0.42762269170529599</v>
      </c>
      <c r="AD784" s="17">
        <v>0.36282169096018702</v>
      </c>
      <c r="AE784" s="17"/>
      <c r="AF784" s="17">
        <v>0.49758989878913201</v>
      </c>
      <c r="AG784" s="17">
        <v>0.50260128279594696</v>
      </c>
      <c r="AH784" s="17">
        <v>0.41290384130971097</v>
      </c>
      <c r="AI784" s="17"/>
      <c r="AJ784" s="17">
        <v>0.515301129523419</v>
      </c>
      <c r="AK784" s="17">
        <v>0.45019902218774399</v>
      </c>
      <c r="AL784" s="17">
        <v>0.50537586175147398</v>
      </c>
      <c r="AM784" s="17">
        <v>0.460589326769896</v>
      </c>
      <c r="AN784" s="17">
        <v>0.44414189851047498</v>
      </c>
      <c r="AO784" s="17"/>
      <c r="AP784" s="17">
        <v>0.53728374373249299</v>
      </c>
      <c r="AQ784" s="17">
        <v>0.47316582713566802</v>
      </c>
      <c r="AR784" s="17">
        <v>0.439996827779642</v>
      </c>
    </row>
    <row r="785" spans="2:44" x14ac:dyDescent="0.5">
      <c r="B785" t="s">
        <v>356</v>
      </c>
      <c r="C785" s="17">
        <v>0.22455379071034601</v>
      </c>
      <c r="D785" s="17">
        <v>0.23626982796621401</v>
      </c>
      <c r="E785" s="17">
        <v>0.21288727436690499</v>
      </c>
      <c r="F785" s="17"/>
      <c r="G785" s="17">
        <v>0.210498324185008</v>
      </c>
      <c r="H785" s="17">
        <v>0.20727812697818701</v>
      </c>
      <c r="I785" s="17">
        <v>0.25130544639153601</v>
      </c>
      <c r="J785" s="17">
        <v>0.25837506334527799</v>
      </c>
      <c r="K785" s="17">
        <v>0.22492094860564499</v>
      </c>
      <c r="L785" s="17">
        <v>0.19822290010004701</v>
      </c>
      <c r="M785" s="17"/>
      <c r="N785" s="17">
        <v>0.26263948613904398</v>
      </c>
      <c r="O785" s="17">
        <v>0.231835950103154</v>
      </c>
      <c r="P785" s="17">
        <v>0.202963310376546</v>
      </c>
      <c r="Q785" s="17">
        <v>0.195202418349636</v>
      </c>
      <c r="R785" s="17"/>
      <c r="S785" s="17">
        <v>0.231093966663829</v>
      </c>
      <c r="T785" s="17">
        <v>0.247676864623044</v>
      </c>
      <c r="U785" s="17">
        <v>0.20145835267095899</v>
      </c>
      <c r="V785" s="17">
        <v>0.25767315923404499</v>
      </c>
      <c r="W785" s="17">
        <v>0.20705754186939601</v>
      </c>
      <c r="X785" s="17">
        <v>0.19915914275688801</v>
      </c>
      <c r="Y785" s="17">
        <v>0.21131896043791901</v>
      </c>
      <c r="Z785" s="17">
        <v>0.18011337773767999</v>
      </c>
      <c r="AA785" s="17">
        <v>0.24662595630721801</v>
      </c>
      <c r="AB785" s="17">
        <v>0.170465382914816</v>
      </c>
      <c r="AC785" s="17">
        <v>0.28427860619416101</v>
      </c>
      <c r="AD785" s="17">
        <v>0.249133840427741</v>
      </c>
      <c r="AE785" s="17"/>
      <c r="AF785" s="17">
        <v>0.20367658104147501</v>
      </c>
      <c r="AG785" s="17">
        <v>0.252294669029487</v>
      </c>
      <c r="AH785" s="17">
        <v>0.231028016331422</v>
      </c>
      <c r="AI785" s="17"/>
      <c r="AJ785" s="17">
        <v>0.21098253336853601</v>
      </c>
      <c r="AK785" s="17">
        <v>0.26593536506786702</v>
      </c>
      <c r="AL785" s="17">
        <v>0.28101923508772297</v>
      </c>
      <c r="AM785" s="17">
        <v>0.15461894359028899</v>
      </c>
      <c r="AN785" s="17">
        <v>0.18877243982524</v>
      </c>
      <c r="AO785" s="17"/>
      <c r="AP785" s="17">
        <v>0.243734404766112</v>
      </c>
      <c r="AQ785" s="17">
        <v>0.26350291522333003</v>
      </c>
      <c r="AR785" s="17">
        <v>0.283536737024698</v>
      </c>
    </row>
    <row r="786" spans="2:44" x14ac:dyDescent="0.5">
      <c r="B786" t="s">
        <v>73</v>
      </c>
      <c r="C786" s="17">
        <v>2.01108050257175E-2</v>
      </c>
      <c r="D786" s="17">
        <v>1.6920134374969E-2</v>
      </c>
      <c r="E786" s="17">
        <v>2.3307925572018901E-2</v>
      </c>
      <c r="F786" s="17"/>
      <c r="G786" s="17">
        <v>2.43474794419591E-2</v>
      </c>
      <c r="H786" s="17">
        <v>2.5306268267300099E-2</v>
      </c>
      <c r="I786" s="17">
        <v>2.4855862078814201E-2</v>
      </c>
      <c r="J786" s="17">
        <v>2.4816013678480402E-2</v>
      </c>
      <c r="K786" s="17">
        <v>1.2597137208359499E-2</v>
      </c>
      <c r="L786" s="17">
        <v>1.04151781752391E-2</v>
      </c>
      <c r="M786" s="17"/>
      <c r="N786" s="17">
        <v>1.52879344147795E-2</v>
      </c>
      <c r="O786" s="17">
        <v>7.7276082956136E-3</v>
      </c>
      <c r="P786" s="17">
        <v>1.6584614221416199E-2</v>
      </c>
      <c r="Q786" s="17">
        <v>4.1482928259695802E-2</v>
      </c>
      <c r="R786" s="17"/>
      <c r="S786" s="17">
        <v>2.0301135320599999E-2</v>
      </c>
      <c r="T786" s="17">
        <v>1.11311532165247E-2</v>
      </c>
      <c r="U786" s="17">
        <v>3.8333288448429301E-2</v>
      </c>
      <c r="V786" s="17">
        <v>1.1777209201813001E-2</v>
      </c>
      <c r="W786" s="17">
        <v>2.0481046728062498E-2</v>
      </c>
      <c r="X786" s="17">
        <v>3.8194893867592901E-2</v>
      </c>
      <c r="Y786" s="17">
        <v>3.0945622771708901E-2</v>
      </c>
      <c r="Z786" s="17">
        <v>1.0339923191558201E-2</v>
      </c>
      <c r="AA786" s="17">
        <v>1.30270262596344E-2</v>
      </c>
      <c r="AB786" s="17">
        <v>2.77251243662089E-2</v>
      </c>
      <c r="AC786" s="17">
        <v>0</v>
      </c>
      <c r="AD786" s="17">
        <v>0</v>
      </c>
      <c r="AE786" s="17"/>
      <c r="AF786" s="17">
        <v>9.93301509694932E-3</v>
      </c>
      <c r="AG786" s="17">
        <v>1.4208855853112601E-2</v>
      </c>
      <c r="AH786" s="17">
        <v>4.3160326364764703E-2</v>
      </c>
      <c r="AI786" s="17"/>
      <c r="AJ786" s="17">
        <v>1.07616818798579E-2</v>
      </c>
      <c r="AK786" s="17">
        <v>1.70182399002465E-2</v>
      </c>
      <c r="AL786" s="17">
        <v>2.0283135415812399E-2</v>
      </c>
      <c r="AM786" s="17">
        <v>2.27167191573228E-2</v>
      </c>
      <c r="AN786" s="17">
        <v>5.0921230256880001E-2</v>
      </c>
      <c r="AO786" s="17"/>
      <c r="AP786" s="17">
        <v>7.4656116484112904E-3</v>
      </c>
      <c r="AQ786" s="17">
        <v>1.5264758981000401E-2</v>
      </c>
      <c r="AR786" s="17">
        <v>2.84849856990456E-2</v>
      </c>
    </row>
    <row r="787" spans="2:44" x14ac:dyDescent="0.5">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7"/>
      <c r="AL787" s="17"/>
      <c r="AM787" s="17"/>
      <c r="AN787" s="17"/>
      <c r="AO787" s="17"/>
      <c r="AP787" s="17"/>
      <c r="AQ787" s="17"/>
      <c r="AR787" s="17"/>
    </row>
    <row r="788" spans="2:44" x14ac:dyDescent="0.5">
      <c r="B788" s="6" t="s">
        <v>359</v>
      </c>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17"/>
      <c r="AK788" s="17"/>
      <c r="AL788" s="17"/>
      <c r="AM788" s="17"/>
      <c r="AN788" s="17"/>
      <c r="AO788" s="17"/>
      <c r="AP788" s="17"/>
      <c r="AQ788" s="17"/>
      <c r="AR788" s="17"/>
    </row>
    <row r="789" spans="2:44" x14ac:dyDescent="0.5">
      <c r="B789" s="24" t="s">
        <v>75</v>
      </c>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17"/>
      <c r="AK789" s="17"/>
      <c r="AL789" s="17"/>
      <c r="AM789" s="17"/>
      <c r="AN789" s="17"/>
      <c r="AO789" s="17"/>
      <c r="AP789" s="17"/>
      <c r="AQ789" s="17"/>
      <c r="AR789" s="17"/>
    </row>
    <row r="790" spans="2:44" x14ac:dyDescent="0.5">
      <c r="B790" t="s">
        <v>353</v>
      </c>
      <c r="C790" s="17">
        <v>2.0440662124021201E-2</v>
      </c>
      <c r="D790" s="17">
        <v>2.4490536042577001E-2</v>
      </c>
      <c r="E790" s="17">
        <v>1.6563033112567301E-2</v>
      </c>
      <c r="F790" s="17"/>
      <c r="G790" s="17">
        <v>1.6486972939423E-2</v>
      </c>
      <c r="H790" s="17">
        <v>1.4063271390592999E-2</v>
      </c>
      <c r="I790" s="17">
        <v>2.7759715131482499E-2</v>
      </c>
      <c r="J790" s="17">
        <v>6.3153747620093396E-3</v>
      </c>
      <c r="K790" s="17">
        <v>2.29244102240477E-2</v>
      </c>
      <c r="L790" s="17">
        <v>3.2138194399429602E-2</v>
      </c>
      <c r="M790" s="17"/>
      <c r="N790" s="17">
        <v>1.50277419781967E-2</v>
      </c>
      <c r="O790" s="17">
        <v>1.9802774398426301E-2</v>
      </c>
      <c r="P790" s="17">
        <v>1.73446453110567E-2</v>
      </c>
      <c r="Q790" s="17">
        <v>2.9860809368621101E-2</v>
      </c>
      <c r="R790" s="17"/>
      <c r="S790" s="17">
        <v>6.6521542961796099E-3</v>
      </c>
      <c r="T790" s="17">
        <v>1.9519160048059501E-2</v>
      </c>
      <c r="U790" s="17">
        <v>6.7603039973326102E-3</v>
      </c>
      <c r="V790" s="17">
        <v>5.4986305257091903E-2</v>
      </c>
      <c r="W790" s="17">
        <v>1.3346594562125899E-2</v>
      </c>
      <c r="X790" s="17">
        <v>2.0402719280653601E-2</v>
      </c>
      <c r="Y790" s="17">
        <v>1.70822737565141E-2</v>
      </c>
      <c r="Z790" s="17">
        <v>2.3257649656443599E-2</v>
      </c>
      <c r="AA790" s="17">
        <v>1.7938623299974699E-2</v>
      </c>
      <c r="AB790" s="17">
        <v>1.94783047241829E-2</v>
      </c>
      <c r="AC790" s="17">
        <v>4.24374465476356E-2</v>
      </c>
      <c r="AD790" s="17">
        <v>1.8865563982738E-2</v>
      </c>
      <c r="AE790" s="17"/>
      <c r="AF790" s="17">
        <v>3.2832595356177101E-2</v>
      </c>
      <c r="AG790" s="17">
        <v>1.0288738248565001E-2</v>
      </c>
      <c r="AH790" s="17">
        <v>1.86122994586977E-2</v>
      </c>
      <c r="AI790" s="17"/>
      <c r="AJ790" s="17">
        <v>3.1324345897447099E-2</v>
      </c>
      <c r="AK790" s="17">
        <v>3.237315241604E-3</v>
      </c>
      <c r="AL790" s="17">
        <v>1.34148159846058E-2</v>
      </c>
      <c r="AM790" s="17">
        <v>7.73502396844961E-2</v>
      </c>
      <c r="AN790" s="17">
        <v>3.2287193910395202E-2</v>
      </c>
      <c r="AO790" s="17"/>
      <c r="AP790" s="17">
        <v>8.3524641354409106E-3</v>
      </c>
      <c r="AQ790" s="17">
        <v>7.3119920908524799E-3</v>
      </c>
      <c r="AR790" s="17">
        <v>1.4913537139790101E-2</v>
      </c>
    </row>
    <row r="791" spans="2:44" x14ac:dyDescent="0.5">
      <c r="B791" t="s">
        <v>258</v>
      </c>
      <c r="C791" s="17">
        <v>7.2467661479317602E-2</v>
      </c>
      <c r="D791" s="17">
        <v>8.7418254140950696E-2</v>
      </c>
      <c r="E791" s="17">
        <v>5.8141189154012202E-2</v>
      </c>
      <c r="F791" s="17"/>
      <c r="G791" s="17">
        <v>8.8526255471519696E-2</v>
      </c>
      <c r="H791" s="17">
        <v>4.6713493124419803E-2</v>
      </c>
      <c r="I791" s="17">
        <v>6.3805261668889501E-2</v>
      </c>
      <c r="J791" s="17">
        <v>9.0468354841498996E-2</v>
      </c>
      <c r="K791" s="17">
        <v>8.2905754999680004E-2</v>
      </c>
      <c r="L791" s="17">
        <v>6.8021428418511304E-2</v>
      </c>
      <c r="M791" s="17"/>
      <c r="N791" s="17">
        <v>6.3012197725460697E-2</v>
      </c>
      <c r="O791" s="17">
        <v>6.9698813432464493E-2</v>
      </c>
      <c r="P791" s="17">
        <v>7.60108678943308E-2</v>
      </c>
      <c r="Q791" s="17">
        <v>8.3146005801368897E-2</v>
      </c>
      <c r="R791" s="17"/>
      <c r="S791" s="17">
        <v>7.3050721929111107E-2</v>
      </c>
      <c r="T791" s="17">
        <v>6.2745441397497395E-2</v>
      </c>
      <c r="U791" s="17">
        <v>7.51722254404949E-2</v>
      </c>
      <c r="V791" s="17">
        <v>7.8843279754023401E-2</v>
      </c>
      <c r="W791" s="17">
        <v>9.20124603017686E-2</v>
      </c>
      <c r="X791" s="17">
        <v>7.6233864015678596E-2</v>
      </c>
      <c r="Y791" s="17">
        <v>7.7265451627212794E-2</v>
      </c>
      <c r="Z791" s="17">
        <v>0.106849971353655</v>
      </c>
      <c r="AA791" s="17">
        <v>6.7613687298359496E-2</v>
      </c>
      <c r="AB791" s="17">
        <v>2.7471740516890199E-2</v>
      </c>
      <c r="AC791" s="17">
        <v>0.100861103557704</v>
      </c>
      <c r="AD791" s="17">
        <v>7.5312981023873904E-2</v>
      </c>
      <c r="AE791" s="17"/>
      <c r="AF791" s="17">
        <v>9.6411966911942704E-2</v>
      </c>
      <c r="AG791" s="17">
        <v>5.50329095760866E-2</v>
      </c>
      <c r="AH791" s="17">
        <v>5.7629301504474602E-2</v>
      </c>
      <c r="AI791" s="17"/>
      <c r="AJ791" s="17">
        <v>9.9197474257384899E-2</v>
      </c>
      <c r="AK791" s="17">
        <v>4.7030250854897697E-2</v>
      </c>
      <c r="AL791" s="17">
        <v>5.3592515697536702E-2</v>
      </c>
      <c r="AM791" s="17">
        <v>0.16164285044767299</v>
      </c>
      <c r="AN791" s="17">
        <v>6.5585607194217799E-2</v>
      </c>
      <c r="AO791" s="17"/>
      <c r="AP791" s="17">
        <v>6.1384236473547099E-2</v>
      </c>
      <c r="AQ791" s="17">
        <v>5.1407217802080303E-2</v>
      </c>
      <c r="AR791" s="17">
        <v>8.7371400401350302E-2</v>
      </c>
    </row>
    <row r="792" spans="2:44" x14ac:dyDescent="0.5">
      <c r="B792" t="s">
        <v>354</v>
      </c>
      <c r="C792" s="17">
        <v>0.27625201832791302</v>
      </c>
      <c r="D792" s="17">
        <v>0.27160198639571798</v>
      </c>
      <c r="E792" s="17">
        <v>0.28093590121814999</v>
      </c>
      <c r="F792" s="17"/>
      <c r="G792" s="17">
        <v>0.25749498079217598</v>
      </c>
      <c r="H792" s="17">
        <v>0.30373305912208698</v>
      </c>
      <c r="I792" s="17">
        <v>0.21781752897422199</v>
      </c>
      <c r="J792" s="17">
        <v>0.30151963946300703</v>
      </c>
      <c r="K792" s="17">
        <v>0.31528374791959302</v>
      </c>
      <c r="L792" s="17">
        <v>0.26720700201123498</v>
      </c>
      <c r="M792" s="17"/>
      <c r="N792" s="17">
        <v>0.22998440745471899</v>
      </c>
      <c r="O792" s="17">
        <v>0.29369739623428898</v>
      </c>
      <c r="P792" s="17">
        <v>0.29457604284531302</v>
      </c>
      <c r="Q792" s="17">
        <v>0.29284203830725303</v>
      </c>
      <c r="R792" s="17"/>
      <c r="S792" s="17">
        <v>0.23764015901598401</v>
      </c>
      <c r="T792" s="17">
        <v>0.267314585425516</v>
      </c>
      <c r="U792" s="17">
        <v>0.297523333029099</v>
      </c>
      <c r="V792" s="17">
        <v>0.271815699222269</v>
      </c>
      <c r="W792" s="17">
        <v>0.31050802899982299</v>
      </c>
      <c r="X792" s="17">
        <v>0.31976630836133901</v>
      </c>
      <c r="Y792" s="17">
        <v>0.23764268132237601</v>
      </c>
      <c r="Z792" s="17">
        <v>0.24749998230690701</v>
      </c>
      <c r="AA792" s="17">
        <v>0.28019865475829903</v>
      </c>
      <c r="AB792" s="17">
        <v>0.32111892910364098</v>
      </c>
      <c r="AC792" s="17">
        <v>0.210291149410994</v>
      </c>
      <c r="AD792" s="17">
        <v>0.34428600615830901</v>
      </c>
      <c r="AE792" s="17"/>
      <c r="AF792" s="17">
        <v>0.29017025123958801</v>
      </c>
      <c r="AG792" s="17">
        <v>0.25238920883395499</v>
      </c>
      <c r="AH792" s="17">
        <v>0.30849748882665501</v>
      </c>
      <c r="AI792" s="17"/>
      <c r="AJ792" s="17">
        <v>0.27497664848039</v>
      </c>
      <c r="AK792" s="17">
        <v>0.239722251936832</v>
      </c>
      <c r="AL792" s="17">
        <v>0.256660767116283</v>
      </c>
      <c r="AM792" s="17">
        <v>0.24138254067760601</v>
      </c>
      <c r="AN792" s="17">
        <v>0.323658579810359</v>
      </c>
      <c r="AO792" s="17"/>
      <c r="AP792" s="17">
        <v>0.266151662300668</v>
      </c>
      <c r="AQ792" s="17">
        <v>0.24274901317598099</v>
      </c>
      <c r="AR792" s="17">
        <v>0.26073378816646298</v>
      </c>
    </row>
    <row r="793" spans="2:44" x14ac:dyDescent="0.5">
      <c r="B793" t="s">
        <v>355</v>
      </c>
      <c r="C793" s="17">
        <v>0.42775495591684198</v>
      </c>
      <c r="D793" s="17">
        <v>0.41710897546284997</v>
      </c>
      <c r="E793" s="17">
        <v>0.43795581367445302</v>
      </c>
      <c r="F793" s="17"/>
      <c r="G793" s="17">
        <v>0.41087916649883099</v>
      </c>
      <c r="H793" s="17">
        <v>0.37894725736114898</v>
      </c>
      <c r="I793" s="17">
        <v>0.47254778048227503</v>
      </c>
      <c r="J793" s="17">
        <v>0.431159773300345</v>
      </c>
      <c r="K793" s="17">
        <v>0.42285546575599903</v>
      </c>
      <c r="L793" s="17">
        <v>0.44257157835111999</v>
      </c>
      <c r="M793" s="17"/>
      <c r="N793" s="17">
        <v>0.46915356563289201</v>
      </c>
      <c r="O793" s="17">
        <v>0.422281243499737</v>
      </c>
      <c r="P793" s="17">
        <v>0.423938305319007</v>
      </c>
      <c r="Q793" s="17">
        <v>0.39020898870478399</v>
      </c>
      <c r="R793" s="17"/>
      <c r="S793" s="17">
        <v>0.42411131907118799</v>
      </c>
      <c r="T793" s="17">
        <v>0.42801252989355099</v>
      </c>
      <c r="U793" s="17">
        <v>0.40050203699221898</v>
      </c>
      <c r="V793" s="17">
        <v>0.42454268397626499</v>
      </c>
      <c r="W793" s="17">
        <v>0.40759172271500999</v>
      </c>
      <c r="X793" s="17">
        <v>0.38400971006644702</v>
      </c>
      <c r="Y793" s="17">
        <v>0.43793614934540098</v>
      </c>
      <c r="Z793" s="17">
        <v>0.42626358002813802</v>
      </c>
      <c r="AA793" s="17">
        <v>0.43347285895756898</v>
      </c>
      <c r="AB793" s="17">
        <v>0.45919248408629398</v>
      </c>
      <c r="AC793" s="17">
        <v>0.49744420998122801</v>
      </c>
      <c r="AD793" s="17">
        <v>0.44739892432261402</v>
      </c>
      <c r="AE793" s="17"/>
      <c r="AF793" s="17">
        <v>0.417097647094402</v>
      </c>
      <c r="AG793" s="17">
        <v>0.46191767755727903</v>
      </c>
      <c r="AH793" s="17">
        <v>0.37291799549625898</v>
      </c>
      <c r="AI793" s="17"/>
      <c r="AJ793" s="17">
        <v>0.42386925636730299</v>
      </c>
      <c r="AK793" s="17">
        <v>0.45102324533167298</v>
      </c>
      <c r="AL793" s="17">
        <v>0.46154112800186198</v>
      </c>
      <c r="AM793" s="17">
        <v>0.473062674346171</v>
      </c>
      <c r="AN793" s="17">
        <v>0.36025153380132002</v>
      </c>
      <c r="AO793" s="17"/>
      <c r="AP793" s="17">
        <v>0.457894542827812</v>
      </c>
      <c r="AQ793" s="17">
        <v>0.451631541917557</v>
      </c>
      <c r="AR793" s="17">
        <v>0.43172073365511598</v>
      </c>
    </row>
    <row r="794" spans="2:44" x14ac:dyDescent="0.5">
      <c r="B794" t="s">
        <v>356</v>
      </c>
      <c r="C794" s="17">
        <v>0.18223931307792901</v>
      </c>
      <c r="D794" s="17">
        <v>0.18510050727695501</v>
      </c>
      <c r="E794" s="17">
        <v>0.17906036925513699</v>
      </c>
      <c r="F794" s="17"/>
      <c r="G794" s="17">
        <v>0.21276450264642699</v>
      </c>
      <c r="H794" s="17">
        <v>0.21773530247394601</v>
      </c>
      <c r="I794" s="17">
        <v>0.193292740331271</v>
      </c>
      <c r="J794" s="17">
        <v>0.14893531512239699</v>
      </c>
      <c r="K794" s="17">
        <v>0.14309236107984699</v>
      </c>
      <c r="L794" s="17">
        <v>0.177641193946077</v>
      </c>
      <c r="M794" s="17"/>
      <c r="N794" s="17">
        <v>0.20594503722892901</v>
      </c>
      <c r="O794" s="17">
        <v>0.18146922309796101</v>
      </c>
      <c r="P794" s="17">
        <v>0.172784972014974</v>
      </c>
      <c r="Q794" s="17">
        <v>0.16567524913797199</v>
      </c>
      <c r="R794" s="17"/>
      <c r="S794" s="17">
        <v>0.24129729499695499</v>
      </c>
      <c r="T794" s="17">
        <v>0.203952316815978</v>
      </c>
      <c r="U794" s="17">
        <v>0.19988922270981499</v>
      </c>
      <c r="V794" s="17">
        <v>0.163782708104943</v>
      </c>
      <c r="W794" s="17">
        <v>0.15260100457140299</v>
      </c>
      <c r="X794" s="17">
        <v>0.156992855475621</v>
      </c>
      <c r="Y794" s="17">
        <v>0.20556702769409099</v>
      </c>
      <c r="Z794" s="17">
        <v>0.17238599573062099</v>
      </c>
      <c r="AA794" s="17">
        <v>0.183691968600427</v>
      </c>
      <c r="AB794" s="17">
        <v>0.14501341720278299</v>
      </c>
      <c r="AC794" s="17">
        <v>0.13985063504026199</v>
      </c>
      <c r="AD794" s="17">
        <v>9.3169912239115901E-2</v>
      </c>
      <c r="AE794" s="17"/>
      <c r="AF794" s="17">
        <v>0.148328338826902</v>
      </c>
      <c r="AG794" s="17">
        <v>0.20622646672386399</v>
      </c>
      <c r="AH794" s="17">
        <v>0.19820934982419799</v>
      </c>
      <c r="AI794" s="17"/>
      <c r="AJ794" s="17">
        <v>0.15358971772636701</v>
      </c>
      <c r="AK794" s="17">
        <v>0.24731969725859099</v>
      </c>
      <c r="AL794" s="17">
        <v>0.201359739015082</v>
      </c>
      <c r="AM794" s="17">
        <v>2.3844975686730101E-2</v>
      </c>
      <c r="AN794" s="17">
        <v>0.163602248546244</v>
      </c>
      <c r="AO794" s="17"/>
      <c r="AP794" s="17">
        <v>0.19240172312871601</v>
      </c>
      <c r="AQ794" s="17">
        <v>0.236915504866031</v>
      </c>
      <c r="AR794" s="17">
        <v>0.198408697447401</v>
      </c>
    </row>
    <row r="795" spans="2:44" x14ac:dyDescent="0.5">
      <c r="B795" t="s">
        <v>73</v>
      </c>
      <c r="C795" s="17">
        <v>2.08453890739769E-2</v>
      </c>
      <c r="D795" s="17">
        <v>1.4279740680949201E-2</v>
      </c>
      <c r="E795" s="17">
        <v>2.73436935856801E-2</v>
      </c>
      <c r="F795" s="17"/>
      <c r="G795" s="17">
        <v>1.3848121651623101E-2</v>
      </c>
      <c r="H795" s="17">
        <v>3.8807616527804498E-2</v>
      </c>
      <c r="I795" s="17">
        <v>2.4776973411860199E-2</v>
      </c>
      <c r="J795" s="17">
        <v>2.16015425107422E-2</v>
      </c>
      <c r="K795" s="17">
        <v>1.2938260020833901E-2</v>
      </c>
      <c r="L795" s="17">
        <v>1.24206028736261E-2</v>
      </c>
      <c r="M795" s="17"/>
      <c r="N795" s="17">
        <v>1.6877049979802699E-2</v>
      </c>
      <c r="O795" s="17">
        <v>1.30505493371226E-2</v>
      </c>
      <c r="P795" s="17">
        <v>1.53451666153188E-2</v>
      </c>
      <c r="Q795" s="17">
        <v>3.8266908680001599E-2</v>
      </c>
      <c r="R795" s="17"/>
      <c r="S795" s="17">
        <v>1.7248350690582101E-2</v>
      </c>
      <c r="T795" s="17">
        <v>1.8455966419397299E-2</v>
      </c>
      <c r="U795" s="17">
        <v>2.0152877831039698E-2</v>
      </c>
      <c r="V795" s="17">
        <v>6.0293236854081804E-3</v>
      </c>
      <c r="W795" s="17">
        <v>2.39401888498691E-2</v>
      </c>
      <c r="X795" s="17">
        <v>4.2594542800261197E-2</v>
      </c>
      <c r="Y795" s="17">
        <v>2.45064162544055E-2</v>
      </c>
      <c r="Z795" s="17">
        <v>2.37428209242358E-2</v>
      </c>
      <c r="AA795" s="17">
        <v>1.7084207085369899E-2</v>
      </c>
      <c r="AB795" s="17">
        <v>2.77251243662089E-2</v>
      </c>
      <c r="AC795" s="17">
        <v>9.1154554621762293E-3</v>
      </c>
      <c r="AD795" s="17">
        <v>2.09666122733497E-2</v>
      </c>
      <c r="AE795" s="17"/>
      <c r="AF795" s="17">
        <v>1.51592005709886E-2</v>
      </c>
      <c r="AG795" s="17">
        <v>1.4144999060250499E-2</v>
      </c>
      <c r="AH795" s="17">
        <v>4.4133564889714899E-2</v>
      </c>
      <c r="AI795" s="17"/>
      <c r="AJ795" s="17">
        <v>1.7042557271108299E-2</v>
      </c>
      <c r="AK795" s="17">
        <v>1.1667239376402299E-2</v>
      </c>
      <c r="AL795" s="17">
        <v>1.3431034184630101E-2</v>
      </c>
      <c r="AM795" s="17">
        <v>2.27167191573228E-2</v>
      </c>
      <c r="AN795" s="17">
        <v>5.4614836737464603E-2</v>
      </c>
      <c r="AO795" s="17"/>
      <c r="AP795" s="17">
        <v>1.38153711338166E-2</v>
      </c>
      <c r="AQ795" s="17">
        <v>9.9847301474988697E-3</v>
      </c>
      <c r="AR795" s="17">
        <v>6.85184318987948E-3</v>
      </c>
    </row>
    <row r="796" spans="2:44" x14ac:dyDescent="0.5">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17"/>
      <c r="AK796" s="17"/>
      <c r="AL796" s="17"/>
      <c r="AM796" s="17"/>
      <c r="AN796" s="17"/>
      <c r="AO796" s="17"/>
      <c r="AP796" s="17"/>
      <c r="AQ796" s="17"/>
      <c r="AR796" s="17"/>
    </row>
    <row r="797" spans="2:44" x14ac:dyDescent="0.5">
      <c r="B797" s="6" t="s">
        <v>360</v>
      </c>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17"/>
      <c r="AK797" s="17"/>
      <c r="AL797" s="17"/>
      <c r="AM797" s="17"/>
      <c r="AN797" s="17"/>
      <c r="AO797" s="17"/>
      <c r="AP797" s="17"/>
      <c r="AQ797" s="17"/>
      <c r="AR797" s="17"/>
    </row>
    <row r="798" spans="2:44" x14ac:dyDescent="0.5">
      <c r="B798" s="24" t="s">
        <v>75</v>
      </c>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17"/>
      <c r="AK798" s="17"/>
      <c r="AL798" s="17"/>
      <c r="AM798" s="17"/>
      <c r="AN798" s="17"/>
      <c r="AO798" s="17"/>
      <c r="AP798" s="17"/>
      <c r="AQ798" s="17"/>
      <c r="AR798" s="17"/>
    </row>
    <row r="799" spans="2:44" x14ac:dyDescent="0.5">
      <c r="B799" t="s">
        <v>353</v>
      </c>
      <c r="C799" s="17">
        <v>0.37893776000613</v>
      </c>
      <c r="D799" s="17">
        <v>0.36951562345741201</v>
      </c>
      <c r="E799" s="17">
        <v>0.38665158112033099</v>
      </c>
      <c r="F799" s="17"/>
      <c r="G799" s="17">
        <v>0.31531176163067298</v>
      </c>
      <c r="H799" s="17">
        <v>0.323231690832191</v>
      </c>
      <c r="I799" s="17">
        <v>0.41369989698861398</v>
      </c>
      <c r="J799" s="17">
        <v>0.41309507432672699</v>
      </c>
      <c r="K799" s="17">
        <v>0.42484367499428899</v>
      </c>
      <c r="L799" s="17">
        <v>0.37932163895110599</v>
      </c>
      <c r="M799" s="17"/>
      <c r="N799" s="17">
        <v>0.33459850940971397</v>
      </c>
      <c r="O799" s="17">
        <v>0.33976830819259402</v>
      </c>
      <c r="P799" s="17">
        <v>0.43705117510041802</v>
      </c>
      <c r="Q799" s="17">
        <v>0.41838834904531103</v>
      </c>
      <c r="R799" s="17"/>
      <c r="S799" s="17">
        <v>0.326290070853411</v>
      </c>
      <c r="T799" s="17">
        <v>0.37834429614023302</v>
      </c>
      <c r="U799" s="17">
        <v>0.35302376398500002</v>
      </c>
      <c r="V799" s="17">
        <v>0.41363154672199198</v>
      </c>
      <c r="W799" s="17">
        <v>0.34137639439884299</v>
      </c>
      <c r="X799" s="17">
        <v>0.38567740906631998</v>
      </c>
      <c r="Y799" s="17">
        <v>0.427715081661656</v>
      </c>
      <c r="Z799" s="17">
        <v>0.419768539590125</v>
      </c>
      <c r="AA799" s="17">
        <v>0.38301042660780699</v>
      </c>
      <c r="AB799" s="17">
        <v>0.38879964257448901</v>
      </c>
      <c r="AC799" s="17">
        <v>0.43893475605149301</v>
      </c>
      <c r="AD799" s="17">
        <v>0.330487600270579</v>
      </c>
      <c r="AE799" s="17"/>
      <c r="AF799" s="17">
        <v>0.40479810497200203</v>
      </c>
      <c r="AG799" s="17">
        <v>0.35001858325271401</v>
      </c>
      <c r="AH799" s="17">
        <v>0.39228963304430597</v>
      </c>
      <c r="AI799" s="17"/>
      <c r="AJ799" s="17">
        <v>0.28616647860907102</v>
      </c>
      <c r="AK799" s="17">
        <v>0.38708428168970299</v>
      </c>
      <c r="AL799" s="17">
        <v>0.377775508407931</v>
      </c>
      <c r="AM799" s="17">
        <v>0.66908901667895604</v>
      </c>
      <c r="AN799" s="17">
        <v>0.43396158581616601</v>
      </c>
      <c r="AO799" s="17"/>
      <c r="AP799" s="17">
        <v>0.15185815323645399</v>
      </c>
      <c r="AQ799" s="17">
        <v>0.37712652579572098</v>
      </c>
      <c r="AR799" s="17">
        <v>0.36037787398881599</v>
      </c>
    </row>
    <row r="800" spans="2:44" x14ac:dyDescent="0.5">
      <c r="B800" t="s">
        <v>258</v>
      </c>
      <c r="C800" s="17">
        <v>0.30244862490911401</v>
      </c>
      <c r="D800" s="17">
        <v>0.31016314353239</v>
      </c>
      <c r="E800" s="17">
        <v>0.29515299051629901</v>
      </c>
      <c r="F800" s="17"/>
      <c r="G800" s="17">
        <v>0.28788401104158201</v>
      </c>
      <c r="H800" s="17">
        <v>0.28963139692281697</v>
      </c>
      <c r="I800" s="17">
        <v>0.299125432288949</v>
      </c>
      <c r="J800" s="17">
        <v>0.32544576609784398</v>
      </c>
      <c r="K800" s="17">
        <v>0.29821080468641498</v>
      </c>
      <c r="L800" s="17">
        <v>0.30935188879438003</v>
      </c>
      <c r="M800" s="17"/>
      <c r="N800" s="17">
        <v>0.34452714595369599</v>
      </c>
      <c r="O800" s="17">
        <v>0.35154572714203902</v>
      </c>
      <c r="P800" s="17">
        <v>0.235653958981208</v>
      </c>
      <c r="Q800" s="17">
        <v>0.26356323851431201</v>
      </c>
      <c r="R800" s="17"/>
      <c r="S800" s="17">
        <v>0.30545414689881301</v>
      </c>
      <c r="T800" s="17">
        <v>0.34005662188519697</v>
      </c>
      <c r="U800" s="17">
        <v>0.39419846982524998</v>
      </c>
      <c r="V800" s="17">
        <v>0.263932220446147</v>
      </c>
      <c r="W800" s="17">
        <v>0.31390954485598999</v>
      </c>
      <c r="X800" s="17">
        <v>0.30447860543552702</v>
      </c>
      <c r="Y800" s="17">
        <v>0.238043336054473</v>
      </c>
      <c r="Z800" s="17">
        <v>0.27022786527138398</v>
      </c>
      <c r="AA800" s="17">
        <v>0.275302882628573</v>
      </c>
      <c r="AB800" s="17">
        <v>0.28319111433322602</v>
      </c>
      <c r="AC800" s="17">
        <v>0.270184240972276</v>
      </c>
      <c r="AD800" s="17">
        <v>0.38993318564573198</v>
      </c>
      <c r="AE800" s="17"/>
      <c r="AF800" s="17">
        <v>0.29123380046821201</v>
      </c>
      <c r="AG800" s="17">
        <v>0.31887961109732499</v>
      </c>
      <c r="AH800" s="17">
        <v>0.299009998873426</v>
      </c>
      <c r="AI800" s="17"/>
      <c r="AJ800" s="17">
        <v>0.32432689412214699</v>
      </c>
      <c r="AK800" s="17">
        <v>0.28503349664514699</v>
      </c>
      <c r="AL800" s="17">
        <v>0.30545958599940998</v>
      </c>
      <c r="AM800" s="17">
        <v>0.14538264814105401</v>
      </c>
      <c r="AN800" s="17">
        <v>0.31604525664303101</v>
      </c>
      <c r="AO800" s="17"/>
      <c r="AP800" s="17">
        <v>0.33725258117925799</v>
      </c>
      <c r="AQ800" s="17">
        <v>0.30403758818799698</v>
      </c>
      <c r="AR800" s="17">
        <v>0.30272074370324398</v>
      </c>
    </row>
    <row r="801" spans="2:44" x14ac:dyDescent="0.5">
      <c r="B801" t="s">
        <v>354</v>
      </c>
      <c r="C801" s="17">
        <v>0.201416290696325</v>
      </c>
      <c r="D801" s="17">
        <v>0.19833092503681199</v>
      </c>
      <c r="E801" s="17">
        <v>0.205222166470446</v>
      </c>
      <c r="F801" s="17"/>
      <c r="G801" s="17">
        <v>0.222675456059403</v>
      </c>
      <c r="H801" s="17">
        <v>0.19052611948741499</v>
      </c>
      <c r="I801" s="17">
        <v>0.16967748948885999</v>
      </c>
      <c r="J801" s="17">
        <v>0.18784539157341901</v>
      </c>
      <c r="K801" s="17">
        <v>0.19288489346278001</v>
      </c>
      <c r="L801" s="17">
        <v>0.23886401516060601</v>
      </c>
      <c r="M801" s="17"/>
      <c r="N801" s="17">
        <v>0.20526563950996801</v>
      </c>
      <c r="O801" s="17">
        <v>0.20920806082003801</v>
      </c>
      <c r="P801" s="17">
        <v>0.185306815574796</v>
      </c>
      <c r="Q801" s="17">
        <v>0.203385707017946</v>
      </c>
      <c r="R801" s="17"/>
      <c r="S801" s="17">
        <v>0.19500027558372299</v>
      </c>
      <c r="T801" s="17">
        <v>0.201824338641415</v>
      </c>
      <c r="U801" s="17">
        <v>0.16365738349355899</v>
      </c>
      <c r="V801" s="17">
        <v>0.228957371612794</v>
      </c>
      <c r="W801" s="17">
        <v>0.24897473319142899</v>
      </c>
      <c r="X801" s="17">
        <v>0.16598886439896701</v>
      </c>
      <c r="Y801" s="17">
        <v>0.20240306675905301</v>
      </c>
      <c r="Z801" s="17">
        <v>0.22032259382429201</v>
      </c>
      <c r="AA801" s="17">
        <v>0.235628173107781</v>
      </c>
      <c r="AB801" s="17">
        <v>0.16802279683341401</v>
      </c>
      <c r="AC801" s="17">
        <v>0.202470269902957</v>
      </c>
      <c r="AD801" s="17">
        <v>0.18823735929596999</v>
      </c>
      <c r="AE801" s="17"/>
      <c r="AF801" s="17">
        <v>0.19842574803114199</v>
      </c>
      <c r="AG801" s="17">
        <v>0.21676278437426999</v>
      </c>
      <c r="AH801" s="17">
        <v>0.17591515436454999</v>
      </c>
      <c r="AI801" s="17"/>
      <c r="AJ801" s="17">
        <v>0.26672000005630597</v>
      </c>
      <c r="AK801" s="17">
        <v>0.19108354076205</v>
      </c>
      <c r="AL801" s="17">
        <v>0.209047991543995</v>
      </c>
      <c r="AM801" s="17">
        <v>0.127415797493417</v>
      </c>
      <c r="AN801" s="17">
        <v>0.14101486722471199</v>
      </c>
      <c r="AO801" s="17"/>
      <c r="AP801" s="17">
        <v>0.32905907504003101</v>
      </c>
      <c r="AQ801" s="17">
        <v>0.196983596478397</v>
      </c>
      <c r="AR801" s="17">
        <v>0.24188150128199601</v>
      </c>
    </row>
    <row r="802" spans="2:44" x14ac:dyDescent="0.5">
      <c r="B802" t="s">
        <v>355</v>
      </c>
      <c r="C802" s="17">
        <v>8.0469313203188994E-2</v>
      </c>
      <c r="D802" s="17">
        <v>8.4069405679260703E-2</v>
      </c>
      <c r="E802" s="17">
        <v>7.7266873840215397E-2</v>
      </c>
      <c r="F802" s="17"/>
      <c r="G802" s="17">
        <v>0.124612038267619</v>
      </c>
      <c r="H802" s="17">
        <v>0.13590494346204199</v>
      </c>
      <c r="I802" s="17">
        <v>6.7607502292511099E-2</v>
      </c>
      <c r="J802" s="17">
        <v>4.3308755559309499E-2</v>
      </c>
      <c r="K802" s="17">
        <v>6.8295795882170801E-2</v>
      </c>
      <c r="L802" s="17">
        <v>5.5100610195097703E-2</v>
      </c>
      <c r="M802" s="17"/>
      <c r="N802" s="17">
        <v>7.1082807122493902E-2</v>
      </c>
      <c r="O802" s="17">
        <v>7.9091662636371504E-2</v>
      </c>
      <c r="P802" s="17">
        <v>9.7848578966838407E-2</v>
      </c>
      <c r="Q802" s="17">
        <v>7.5490604057750196E-2</v>
      </c>
      <c r="R802" s="17"/>
      <c r="S802" s="17">
        <v>0.10340709389357999</v>
      </c>
      <c r="T802" s="17">
        <v>4.8433373930812297E-2</v>
      </c>
      <c r="U802" s="17">
        <v>5.03892168093052E-2</v>
      </c>
      <c r="V802" s="17">
        <v>7.1132523710734502E-2</v>
      </c>
      <c r="W802" s="17">
        <v>7.3862631901782799E-2</v>
      </c>
      <c r="X802" s="17">
        <v>0.100590520094835</v>
      </c>
      <c r="Y802" s="17">
        <v>0.101950082773773</v>
      </c>
      <c r="Z802" s="17">
        <v>7.9341078122641198E-2</v>
      </c>
      <c r="AA802" s="17">
        <v>7.5157153704025301E-2</v>
      </c>
      <c r="AB802" s="17">
        <v>0.117998700594157</v>
      </c>
      <c r="AC802" s="17">
        <v>7.4928048922177304E-2</v>
      </c>
      <c r="AD802" s="17">
        <v>3.5304224137629597E-2</v>
      </c>
      <c r="AE802" s="17"/>
      <c r="AF802" s="17">
        <v>7.8982928248478607E-2</v>
      </c>
      <c r="AG802" s="17">
        <v>7.6729776022686699E-2</v>
      </c>
      <c r="AH802" s="17">
        <v>7.7579148594690298E-2</v>
      </c>
      <c r="AI802" s="17"/>
      <c r="AJ802" s="17">
        <v>9.0372668759053199E-2</v>
      </c>
      <c r="AK802" s="17">
        <v>9.0993964960957505E-2</v>
      </c>
      <c r="AL802" s="17">
        <v>7.7614819434426802E-2</v>
      </c>
      <c r="AM802" s="17">
        <v>5.8112537686571999E-2</v>
      </c>
      <c r="AN802" s="17">
        <v>5.8308454652953999E-2</v>
      </c>
      <c r="AO802" s="17"/>
      <c r="AP802" s="17">
        <v>0.133412102446962</v>
      </c>
      <c r="AQ802" s="17">
        <v>8.6662739785394197E-2</v>
      </c>
      <c r="AR802" s="17">
        <v>8.0758070261185505E-2</v>
      </c>
    </row>
    <row r="803" spans="2:44" x14ac:dyDescent="0.5">
      <c r="B803" t="s">
        <v>356</v>
      </c>
      <c r="C803" s="17">
        <v>1.8842039424387901E-2</v>
      </c>
      <c r="D803" s="17">
        <v>2.49088832086653E-2</v>
      </c>
      <c r="E803" s="17">
        <v>1.29869897496275E-2</v>
      </c>
      <c r="F803" s="17"/>
      <c r="G803" s="17">
        <v>3.4879265971313397E-2</v>
      </c>
      <c r="H803" s="17">
        <v>3.2815884128514397E-2</v>
      </c>
      <c r="I803" s="17">
        <v>2.4809566285570399E-2</v>
      </c>
      <c r="J803" s="17">
        <v>8.9440823428997406E-3</v>
      </c>
      <c r="K803" s="17">
        <v>9.5642931215790695E-3</v>
      </c>
      <c r="L803" s="17">
        <v>6.2726216407958399E-3</v>
      </c>
      <c r="M803" s="17"/>
      <c r="N803" s="17">
        <v>2.9390876295143899E-2</v>
      </c>
      <c r="O803" s="17">
        <v>1.2789728141952301E-2</v>
      </c>
      <c r="P803" s="17">
        <v>2.5097864433631101E-2</v>
      </c>
      <c r="Q803" s="17">
        <v>8.4591253016750093E-3</v>
      </c>
      <c r="R803" s="17"/>
      <c r="S803" s="17">
        <v>4.8611666327273602E-2</v>
      </c>
      <c r="T803" s="17">
        <v>1.97689191355645E-2</v>
      </c>
      <c r="U803" s="17">
        <v>1.23865592056812E-2</v>
      </c>
      <c r="V803" s="17">
        <v>1.0569128306520299E-2</v>
      </c>
      <c r="W803" s="17">
        <v>9.5232446378051699E-3</v>
      </c>
      <c r="X803" s="17">
        <v>4.8582105470194098E-3</v>
      </c>
      <c r="Y803" s="17">
        <v>1.15695233612649E-2</v>
      </c>
      <c r="Z803" s="17">
        <v>0</v>
      </c>
      <c r="AA803" s="17">
        <v>2.1612696301413901E-2</v>
      </c>
      <c r="AB803" s="17">
        <v>1.42626212985044E-2</v>
      </c>
      <c r="AC803" s="17">
        <v>1.34826841510971E-2</v>
      </c>
      <c r="AD803" s="17">
        <v>3.8606155991563203E-2</v>
      </c>
      <c r="AE803" s="17"/>
      <c r="AF803" s="17">
        <v>1.7562857260308401E-2</v>
      </c>
      <c r="AG803" s="17">
        <v>2.0776317031357999E-2</v>
      </c>
      <c r="AH803" s="17">
        <v>1.92484238193237E-2</v>
      </c>
      <c r="AI803" s="17"/>
      <c r="AJ803" s="17">
        <v>1.9788910337670499E-2</v>
      </c>
      <c r="AK803" s="17">
        <v>3.2107188210077402E-2</v>
      </c>
      <c r="AL803" s="17">
        <v>1.66710604296064E-2</v>
      </c>
      <c r="AM803" s="17">
        <v>0</v>
      </c>
      <c r="AN803" s="17">
        <v>7.3830951521463599E-3</v>
      </c>
      <c r="AO803" s="17"/>
      <c r="AP803" s="17">
        <v>3.30910439109635E-2</v>
      </c>
      <c r="AQ803" s="17">
        <v>2.64067038761416E-2</v>
      </c>
      <c r="AR803" s="17">
        <v>7.4099675748785796E-3</v>
      </c>
    </row>
    <row r="804" spans="2:44" x14ac:dyDescent="0.5">
      <c r="B804" t="s">
        <v>73</v>
      </c>
      <c r="C804" s="17">
        <v>1.7885971760854099E-2</v>
      </c>
      <c r="D804" s="17">
        <v>1.30120190854603E-2</v>
      </c>
      <c r="E804" s="17">
        <v>2.2719398303081499E-2</v>
      </c>
      <c r="F804" s="17"/>
      <c r="G804" s="17">
        <v>1.46374670294094E-2</v>
      </c>
      <c r="H804" s="17">
        <v>2.7889965167020601E-2</v>
      </c>
      <c r="I804" s="17">
        <v>2.5080112655494299E-2</v>
      </c>
      <c r="J804" s="17">
        <v>2.1360930099799998E-2</v>
      </c>
      <c r="K804" s="17">
        <v>6.2005378527652697E-3</v>
      </c>
      <c r="L804" s="17">
        <v>1.1089225258014901E-2</v>
      </c>
      <c r="M804" s="17"/>
      <c r="N804" s="17">
        <v>1.5135021708984E-2</v>
      </c>
      <c r="O804" s="17">
        <v>7.5965130670055704E-3</v>
      </c>
      <c r="P804" s="17">
        <v>1.9041606943109302E-2</v>
      </c>
      <c r="Q804" s="17">
        <v>3.07129760630062E-2</v>
      </c>
      <c r="R804" s="17"/>
      <c r="S804" s="17">
        <v>2.1236746443198999E-2</v>
      </c>
      <c r="T804" s="17">
        <v>1.1572450266778E-2</v>
      </c>
      <c r="U804" s="17">
        <v>2.63446066812042E-2</v>
      </c>
      <c r="V804" s="17">
        <v>1.1777209201813001E-2</v>
      </c>
      <c r="W804" s="17">
        <v>1.23534510141502E-2</v>
      </c>
      <c r="X804" s="17">
        <v>3.8406390457331498E-2</v>
      </c>
      <c r="Y804" s="17">
        <v>1.8318909389781798E-2</v>
      </c>
      <c r="Z804" s="17">
        <v>1.0339923191558201E-2</v>
      </c>
      <c r="AA804" s="17">
        <v>9.2886676503998004E-3</v>
      </c>
      <c r="AB804" s="17">
        <v>2.77251243662089E-2</v>
      </c>
      <c r="AC804" s="17">
        <v>0</v>
      </c>
      <c r="AD804" s="17">
        <v>1.7431474658526201E-2</v>
      </c>
      <c r="AE804" s="17"/>
      <c r="AF804" s="17">
        <v>8.9965610198566096E-3</v>
      </c>
      <c r="AG804" s="17">
        <v>1.68329282216459E-2</v>
      </c>
      <c r="AH804" s="17">
        <v>3.5957641303703797E-2</v>
      </c>
      <c r="AI804" s="17"/>
      <c r="AJ804" s="17">
        <v>1.2625048115753001E-2</v>
      </c>
      <c r="AK804" s="17">
        <v>1.3697527732065199E-2</v>
      </c>
      <c r="AL804" s="17">
        <v>1.3431034184630101E-2</v>
      </c>
      <c r="AM804" s="17">
        <v>0</v>
      </c>
      <c r="AN804" s="17">
        <v>4.32867405109909E-2</v>
      </c>
      <c r="AO804" s="17"/>
      <c r="AP804" s="17">
        <v>1.53270441863303E-2</v>
      </c>
      <c r="AQ804" s="17">
        <v>8.7828458763492302E-3</v>
      </c>
      <c r="AR804" s="17">
        <v>6.85184318987948E-3</v>
      </c>
    </row>
    <row r="805" spans="2:44" x14ac:dyDescent="0.5">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17"/>
      <c r="AK805" s="17"/>
      <c r="AL805" s="17"/>
      <c r="AM805" s="17"/>
      <c r="AN805" s="17"/>
      <c r="AO805" s="17"/>
      <c r="AP805" s="17"/>
      <c r="AQ805" s="17"/>
      <c r="AR805" s="17"/>
    </row>
    <row r="806" spans="2:44" x14ac:dyDescent="0.5">
      <c r="B806" s="6" t="s">
        <v>361</v>
      </c>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17"/>
      <c r="AK806" s="17"/>
      <c r="AL806" s="17"/>
      <c r="AM806" s="17"/>
      <c r="AN806" s="17"/>
      <c r="AO806" s="17"/>
      <c r="AP806" s="17"/>
      <c r="AQ806" s="17"/>
      <c r="AR806" s="17"/>
    </row>
    <row r="807" spans="2:44" x14ac:dyDescent="0.5">
      <c r="B807" s="24" t="s">
        <v>75</v>
      </c>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7"/>
      <c r="AL807" s="17"/>
      <c r="AM807" s="17"/>
      <c r="AN807" s="17"/>
      <c r="AO807" s="17"/>
      <c r="AP807" s="17"/>
      <c r="AQ807" s="17"/>
      <c r="AR807" s="17"/>
    </row>
    <row r="808" spans="2:44" x14ac:dyDescent="0.5">
      <c r="B808" t="s">
        <v>353</v>
      </c>
      <c r="C808" s="17">
        <v>0.198692999248646</v>
      </c>
      <c r="D808" s="17">
        <v>0.20683415221457399</v>
      </c>
      <c r="E808" s="17">
        <v>0.19151672568112399</v>
      </c>
      <c r="F808" s="17"/>
      <c r="G808" s="17">
        <v>0.12817810563092699</v>
      </c>
      <c r="H808" s="17">
        <v>0.14705292309669901</v>
      </c>
      <c r="I808" s="17">
        <v>0.20948164347321899</v>
      </c>
      <c r="J808" s="17">
        <v>0.22101414177110501</v>
      </c>
      <c r="K808" s="17">
        <v>0.26851267662279599</v>
      </c>
      <c r="L808" s="17">
        <v>0.213491076433382</v>
      </c>
      <c r="M808" s="17"/>
      <c r="N808" s="17">
        <v>0.17061922686420899</v>
      </c>
      <c r="O808" s="17">
        <v>0.157222015328429</v>
      </c>
      <c r="P808" s="17">
        <v>0.22101774406022601</v>
      </c>
      <c r="Q808" s="17">
        <v>0.25443805303484002</v>
      </c>
      <c r="R808" s="17"/>
      <c r="S808" s="17">
        <v>0.13706692934200401</v>
      </c>
      <c r="T808" s="17">
        <v>0.172708480461192</v>
      </c>
      <c r="U808" s="17">
        <v>0.20221404367203699</v>
      </c>
      <c r="V808" s="17">
        <v>0.25695139802582201</v>
      </c>
      <c r="W808" s="17">
        <v>0.20881974557402699</v>
      </c>
      <c r="X808" s="17">
        <v>0.22358280322151</v>
      </c>
      <c r="Y808" s="17">
        <v>0.26011116146199698</v>
      </c>
      <c r="Z808" s="17">
        <v>0.18605369739800501</v>
      </c>
      <c r="AA808" s="17">
        <v>0.21594511574229899</v>
      </c>
      <c r="AB808" s="17">
        <v>0.16180646525704101</v>
      </c>
      <c r="AC808" s="17">
        <v>0.18798401546084101</v>
      </c>
      <c r="AD808" s="17">
        <v>0.23490235334583501</v>
      </c>
      <c r="AE808" s="17"/>
      <c r="AF808" s="17">
        <v>0.269597952016769</v>
      </c>
      <c r="AG808" s="17">
        <v>0.157306843713548</v>
      </c>
      <c r="AH808" s="17">
        <v>0.172836177438421</v>
      </c>
      <c r="AI808" s="17"/>
      <c r="AJ808" s="17">
        <v>0.22352269797471599</v>
      </c>
      <c r="AK808" s="17">
        <v>0.182750985368789</v>
      </c>
      <c r="AL808" s="17">
        <v>7.7372938404193306E-2</v>
      </c>
      <c r="AM808" s="17">
        <v>0.48680194164233798</v>
      </c>
      <c r="AN808" s="17">
        <v>0.21129070849863399</v>
      </c>
      <c r="AO808" s="17"/>
      <c r="AP808" s="17">
        <v>0.155678568877155</v>
      </c>
      <c r="AQ808" s="17">
        <v>0.165040705721862</v>
      </c>
      <c r="AR808" s="17">
        <v>0.14756126797861599</v>
      </c>
    </row>
    <row r="809" spans="2:44" x14ac:dyDescent="0.5">
      <c r="B809" t="s">
        <v>258</v>
      </c>
      <c r="C809" s="17">
        <v>0.28016387771529599</v>
      </c>
      <c r="D809" s="17">
        <v>0.27496405370469201</v>
      </c>
      <c r="E809" s="17">
        <v>0.28540654959790002</v>
      </c>
      <c r="F809" s="17"/>
      <c r="G809" s="17">
        <v>0.26850656908035297</v>
      </c>
      <c r="H809" s="17">
        <v>0.22227222457336299</v>
      </c>
      <c r="I809" s="17">
        <v>0.27003364803755098</v>
      </c>
      <c r="J809" s="17">
        <v>0.28760625569973702</v>
      </c>
      <c r="K809" s="17">
        <v>0.29473116493895302</v>
      </c>
      <c r="L809" s="17">
        <v>0.32732605267482701</v>
      </c>
      <c r="M809" s="17"/>
      <c r="N809" s="17">
        <v>0.245117802315481</v>
      </c>
      <c r="O809" s="17">
        <v>0.32374922323633598</v>
      </c>
      <c r="P809" s="17">
        <v>0.30513364418838601</v>
      </c>
      <c r="Q809" s="17">
        <v>0.24544363882908901</v>
      </c>
      <c r="R809" s="17"/>
      <c r="S809" s="17">
        <v>0.179442245274712</v>
      </c>
      <c r="T809" s="17">
        <v>0.34478139974469002</v>
      </c>
      <c r="U809" s="17">
        <v>0.31765696449612602</v>
      </c>
      <c r="V809" s="17">
        <v>0.238643953852513</v>
      </c>
      <c r="W809" s="17">
        <v>0.244285916447748</v>
      </c>
      <c r="X809" s="17">
        <v>0.30490020458091099</v>
      </c>
      <c r="Y809" s="17">
        <v>0.30792420913558</v>
      </c>
      <c r="Z809" s="17">
        <v>0.32163454565894001</v>
      </c>
      <c r="AA809" s="17">
        <v>0.29290596240516198</v>
      </c>
      <c r="AB809" s="17">
        <v>0.305823567086565</v>
      </c>
      <c r="AC809" s="17">
        <v>0.28184848286648401</v>
      </c>
      <c r="AD809" s="17">
        <v>0.24951706176129901</v>
      </c>
      <c r="AE809" s="17"/>
      <c r="AF809" s="17">
        <v>0.28478448292902397</v>
      </c>
      <c r="AG809" s="17">
        <v>0.29105263181513802</v>
      </c>
      <c r="AH809" s="17">
        <v>0.24189600114382101</v>
      </c>
      <c r="AI809" s="17"/>
      <c r="AJ809" s="17">
        <v>0.27662223510858203</v>
      </c>
      <c r="AK809" s="17">
        <v>0.268415548028622</v>
      </c>
      <c r="AL809" s="17">
        <v>0.32203759884862398</v>
      </c>
      <c r="AM809" s="17">
        <v>0.229876217471738</v>
      </c>
      <c r="AN809" s="17">
        <v>0.26431936243516202</v>
      </c>
      <c r="AO809" s="17"/>
      <c r="AP809" s="17">
        <v>0.27676370232275599</v>
      </c>
      <c r="AQ809" s="17">
        <v>0.25696039293210299</v>
      </c>
      <c r="AR809" s="17">
        <v>0.26042596014003799</v>
      </c>
    </row>
    <row r="810" spans="2:44" x14ac:dyDescent="0.5">
      <c r="B810" t="s">
        <v>354</v>
      </c>
      <c r="C810" s="17">
        <v>0.33585043446163998</v>
      </c>
      <c r="D810" s="17">
        <v>0.324849263108407</v>
      </c>
      <c r="E810" s="17">
        <v>0.34603153318537899</v>
      </c>
      <c r="F810" s="17"/>
      <c r="G810" s="17">
        <v>0.34908512096456601</v>
      </c>
      <c r="H810" s="17">
        <v>0.34407944123784101</v>
      </c>
      <c r="I810" s="17">
        <v>0.33217644561930698</v>
      </c>
      <c r="J810" s="17">
        <v>0.35780300104449397</v>
      </c>
      <c r="K810" s="17">
        <v>0.303015392916957</v>
      </c>
      <c r="L810" s="17">
        <v>0.32756135079812498</v>
      </c>
      <c r="M810" s="17"/>
      <c r="N810" s="17">
        <v>0.36938020242644098</v>
      </c>
      <c r="O810" s="17">
        <v>0.35162188669234301</v>
      </c>
      <c r="P810" s="17">
        <v>0.31409214707709299</v>
      </c>
      <c r="Q810" s="17">
        <v>0.30383737290715002</v>
      </c>
      <c r="R810" s="17"/>
      <c r="S810" s="17">
        <v>0.403409915502566</v>
      </c>
      <c r="T810" s="17">
        <v>0.32416261499628701</v>
      </c>
      <c r="U810" s="17">
        <v>0.30795327266831601</v>
      </c>
      <c r="V810" s="17">
        <v>0.35724502808491498</v>
      </c>
      <c r="W810" s="17">
        <v>0.32733371940880701</v>
      </c>
      <c r="X810" s="17">
        <v>0.273860245160576</v>
      </c>
      <c r="Y810" s="17">
        <v>0.28894184495290798</v>
      </c>
      <c r="Z810" s="17">
        <v>0.41584577204183298</v>
      </c>
      <c r="AA810" s="17">
        <v>0.31251467296913799</v>
      </c>
      <c r="AB810" s="17">
        <v>0.32764297716242402</v>
      </c>
      <c r="AC810" s="17">
        <v>0.34459120318159198</v>
      </c>
      <c r="AD810" s="17">
        <v>0.40194701437094998</v>
      </c>
      <c r="AE810" s="17"/>
      <c r="AF810" s="17">
        <v>0.29403303223238397</v>
      </c>
      <c r="AG810" s="17">
        <v>0.36022244633031297</v>
      </c>
      <c r="AH810" s="17">
        <v>0.35399002751846997</v>
      </c>
      <c r="AI810" s="17"/>
      <c r="AJ810" s="17">
        <v>0.33635449235793902</v>
      </c>
      <c r="AK810" s="17">
        <v>0.312803296363797</v>
      </c>
      <c r="AL810" s="17">
        <v>0.41599293567597201</v>
      </c>
      <c r="AM810" s="17">
        <v>0.117306993385955</v>
      </c>
      <c r="AN810" s="17">
        <v>0.34617648145465901</v>
      </c>
      <c r="AO810" s="17"/>
      <c r="AP810" s="17">
        <v>0.34754650145778199</v>
      </c>
      <c r="AQ810" s="17">
        <v>0.35519142971988499</v>
      </c>
      <c r="AR810" s="17">
        <v>0.39140726860320502</v>
      </c>
    </row>
    <row r="811" spans="2:44" x14ac:dyDescent="0.5">
      <c r="B811" t="s">
        <v>355</v>
      </c>
      <c r="C811" s="17">
        <v>0.13309379268278801</v>
      </c>
      <c r="D811" s="17">
        <v>0.14364275929015299</v>
      </c>
      <c r="E811" s="17">
        <v>0.123306916652383</v>
      </c>
      <c r="F811" s="17"/>
      <c r="G811" s="17">
        <v>0.177347984532683</v>
      </c>
      <c r="H811" s="17">
        <v>0.21809467223664999</v>
      </c>
      <c r="I811" s="17">
        <v>0.11923477327234699</v>
      </c>
      <c r="J811" s="17">
        <v>8.9994064753423794E-2</v>
      </c>
      <c r="K811" s="17">
        <v>9.5900687013263597E-2</v>
      </c>
      <c r="L811" s="17">
        <v>0.106174596234393</v>
      </c>
      <c r="M811" s="17"/>
      <c r="N811" s="17">
        <v>0.16348559759511</v>
      </c>
      <c r="O811" s="17">
        <v>0.11868119265775801</v>
      </c>
      <c r="P811" s="17">
        <v>0.11854080205956501</v>
      </c>
      <c r="Q811" s="17">
        <v>0.129437913367557</v>
      </c>
      <c r="R811" s="17"/>
      <c r="S811" s="17">
        <v>0.18664340537617299</v>
      </c>
      <c r="T811" s="17">
        <v>0.11644622549726</v>
      </c>
      <c r="U811" s="17">
        <v>0.11147377776502</v>
      </c>
      <c r="V811" s="17">
        <v>0.103663743943608</v>
      </c>
      <c r="W811" s="17">
        <v>0.18018954190616601</v>
      </c>
      <c r="X811" s="17">
        <v>0.120401882413297</v>
      </c>
      <c r="Y811" s="17">
        <v>0.100544149482302</v>
      </c>
      <c r="Z811" s="17">
        <v>6.61260617096633E-2</v>
      </c>
      <c r="AA811" s="17">
        <v>0.12251305768770999</v>
      </c>
      <c r="AB811" s="17">
        <v>0.16951552063487099</v>
      </c>
      <c r="AC811" s="17">
        <v>0.155657686931848</v>
      </c>
      <c r="AD811" s="17">
        <v>9.6202095863390694E-2</v>
      </c>
      <c r="AE811" s="17"/>
      <c r="AF811" s="17">
        <v>0.10513039964616</v>
      </c>
      <c r="AG811" s="17">
        <v>0.146582338650286</v>
      </c>
      <c r="AH811" s="17">
        <v>0.15380293325871799</v>
      </c>
      <c r="AI811" s="17"/>
      <c r="AJ811" s="17">
        <v>0.113848061126333</v>
      </c>
      <c r="AK811" s="17">
        <v>0.18254643051607999</v>
      </c>
      <c r="AL811" s="17">
        <v>0.13018748917933801</v>
      </c>
      <c r="AM811" s="17">
        <v>0.105817971013206</v>
      </c>
      <c r="AN811" s="17">
        <v>0.114966772000068</v>
      </c>
      <c r="AO811" s="17"/>
      <c r="AP811" s="17">
        <v>0.16050577924781501</v>
      </c>
      <c r="AQ811" s="17">
        <v>0.172930188891155</v>
      </c>
      <c r="AR811" s="17">
        <v>0.14213021421587799</v>
      </c>
    </row>
    <row r="812" spans="2:44" x14ac:dyDescent="0.5">
      <c r="B812" t="s">
        <v>356</v>
      </c>
      <c r="C812" s="17">
        <v>3.04199743212815E-2</v>
      </c>
      <c r="D812" s="17">
        <v>3.1879468231323399E-2</v>
      </c>
      <c r="E812" s="17">
        <v>2.8014957588475099E-2</v>
      </c>
      <c r="F812" s="17"/>
      <c r="G812" s="17">
        <v>4.9709540733159502E-2</v>
      </c>
      <c r="H812" s="17">
        <v>3.7006706798165402E-2</v>
      </c>
      <c r="I812" s="17">
        <v>3.8401918280717998E-2</v>
      </c>
      <c r="J812" s="17">
        <v>2.1374251056098002E-2</v>
      </c>
      <c r="K812" s="17">
        <v>2.5104138607256E-2</v>
      </c>
      <c r="L812" s="17">
        <v>1.6670161995748899E-2</v>
      </c>
      <c r="M812" s="17"/>
      <c r="N812" s="17">
        <v>3.5854737621900203E-2</v>
      </c>
      <c r="O812" s="17">
        <v>3.2329601750827303E-2</v>
      </c>
      <c r="P812" s="17">
        <v>2.91416842333681E-2</v>
      </c>
      <c r="Q812" s="17">
        <v>2.4003227979685099E-2</v>
      </c>
      <c r="R812" s="17"/>
      <c r="S812" s="17">
        <v>7.2406403930323507E-2</v>
      </c>
      <c r="T812" s="17">
        <v>2.7165123726858399E-2</v>
      </c>
      <c r="U812" s="17">
        <v>3.4068728374152403E-2</v>
      </c>
      <c r="V812" s="17">
        <v>3.7466552407734E-2</v>
      </c>
      <c r="W812" s="17">
        <v>2.0243111059812399E-2</v>
      </c>
      <c r="X812" s="17">
        <v>3.2671854722592597E-2</v>
      </c>
      <c r="Y812" s="17">
        <v>6.4545608866758003E-3</v>
      </c>
      <c r="Z812" s="17">
        <v>0</v>
      </c>
      <c r="AA812" s="17">
        <v>3.8802125221018502E-2</v>
      </c>
      <c r="AB812" s="17">
        <v>0</v>
      </c>
      <c r="AC812" s="17">
        <v>2.99186115592351E-2</v>
      </c>
      <c r="AD812" s="17">
        <v>0</v>
      </c>
      <c r="AE812" s="17"/>
      <c r="AF812" s="17">
        <v>3.1033438287473201E-2</v>
      </c>
      <c r="AG812" s="17">
        <v>3.0678720614893702E-2</v>
      </c>
      <c r="AH812" s="17">
        <v>2.9795200696870201E-2</v>
      </c>
      <c r="AI812" s="17"/>
      <c r="AJ812" s="17">
        <v>3.80995176722628E-2</v>
      </c>
      <c r="AK812" s="17">
        <v>3.4826726185673798E-2</v>
      </c>
      <c r="AL812" s="17">
        <v>2.6877591356708402E-2</v>
      </c>
      <c r="AM812" s="17">
        <v>6.01968764867628E-2</v>
      </c>
      <c r="AN812" s="17">
        <v>1.40447380289961E-2</v>
      </c>
      <c r="AO812" s="17"/>
      <c r="AP812" s="17">
        <v>4.8829748461523402E-2</v>
      </c>
      <c r="AQ812" s="17">
        <v>3.6197999949936298E-2</v>
      </c>
      <c r="AR812" s="17">
        <v>2.93218096003546E-2</v>
      </c>
    </row>
    <row r="813" spans="2:44" x14ac:dyDescent="0.5">
      <c r="B813" t="s">
        <v>73</v>
      </c>
      <c r="C813" s="17">
        <v>2.17789215703483E-2</v>
      </c>
      <c r="D813" s="17">
        <v>1.7830303450850401E-2</v>
      </c>
      <c r="E813" s="17">
        <v>2.57233172947391E-2</v>
      </c>
      <c r="F813" s="17"/>
      <c r="G813" s="17">
        <v>2.7172679058311101E-2</v>
      </c>
      <c r="H813" s="17">
        <v>3.1494032057282698E-2</v>
      </c>
      <c r="I813" s="17">
        <v>3.0671571316858E-2</v>
      </c>
      <c r="J813" s="17">
        <v>2.2208285675142499E-2</v>
      </c>
      <c r="K813" s="17">
        <v>1.27359399007734E-2</v>
      </c>
      <c r="L813" s="17">
        <v>8.7767618635230006E-3</v>
      </c>
      <c r="M813" s="17"/>
      <c r="N813" s="17">
        <v>1.5542433176857899E-2</v>
      </c>
      <c r="O813" s="17">
        <v>1.6396080334306101E-2</v>
      </c>
      <c r="P813" s="17">
        <v>1.20739783813609E-2</v>
      </c>
      <c r="Q813" s="17">
        <v>4.2839793881678197E-2</v>
      </c>
      <c r="R813" s="17"/>
      <c r="S813" s="17">
        <v>2.1031100574220501E-2</v>
      </c>
      <c r="T813" s="17">
        <v>1.4736155573712099E-2</v>
      </c>
      <c r="U813" s="17">
        <v>2.66332130243483E-2</v>
      </c>
      <c r="V813" s="17">
        <v>6.0293236854081804E-3</v>
      </c>
      <c r="W813" s="17">
        <v>1.9127965603439399E-2</v>
      </c>
      <c r="X813" s="17">
        <v>4.45830099011136E-2</v>
      </c>
      <c r="Y813" s="17">
        <v>3.6024074080537399E-2</v>
      </c>
      <c r="Z813" s="17">
        <v>1.0339923191558201E-2</v>
      </c>
      <c r="AA813" s="17">
        <v>1.7319065974672702E-2</v>
      </c>
      <c r="AB813" s="17">
        <v>3.5211469859099502E-2</v>
      </c>
      <c r="AC813" s="17">
        <v>0</v>
      </c>
      <c r="AD813" s="17">
        <v>1.7431474658526201E-2</v>
      </c>
      <c r="AE813" s="17"/>
      <c r="AF813" s="17">
        <v>1.54206948881895E-2</v>
      </c>
      <c r="AG813" s="17">
        <v>1.41570188758214E-2</v>
      </c>
      <c r="AH813" s="17">
        <v>4.7679659943700103E-2</v>
      </c>
      <c r="AI813" s="17"/>
      <c r="AJ813" s="17">
        <v>1.1552995760167399E-2</v>
      </c>
      <c r="AK813" s="17">
        <v>1.86570135370379E-2</v>
      </c>
      <c r="AL813" s="17">
        <v>2.7531446535164102E-2</v>
      </c>
      <c r="AM813" s="17">
        <v>0</v>
      </c>
      <c r="AN813" s="17">
        <v>4.9201937582481502E-2</v>
      </c>
      <c r="AO813" s="17"/>
      <c r="AP813" s="17">
        <v>1.0675699632967699E-2</v>
      </c>
      <c r="AQ813" s="17">
        <v>1.36792827850579E-2</v>
      </c>
      <c r="AR813" s="17">
        <v>2.9153479461909299E-2</v>
      </c>
    </row>
    <row r="814" spans="2:44" x14ac:dyDescent="0.5">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7"/>
      <c r="AL814" s="17"/>
      <c r="AM814" s="17"/>
      <c r="AN814" s="17"/>
      <c r="AO814" s="17"/>
      <c r="AP814" s="17"/>
      <c r="AQ814" s="17"/>
      <c r="AR814" s="17"/>
    </row>
    <row r="815" spans="2:44" x14ac:dyDescent="0.5">
      <c r="B815" s="6" t="s">
        <v>362</v>
      </c>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7"/>
      <c r="AL815" s="17"/>
      <c r="AM815" s="17"/>
      <c r="AN815" s="17"/>
      <c r="AO815" s="17"/>
      <c r="AP815" s="17"/>
      <c r="AQ815" s="17"/>
      <c r="AR815" s="17"/>
    </row>
    <row r="816" spans="2:44" x14ac:dyDescent="0.5">
      <c r="B816" s="24" t="s">
        <v>75</v>
      </c>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17"/>
      <c r="AK816" s="17"/>
      <c r="AL816" s="17"/>
      <c r="AM816" s="17"/>
      <c r="AN816" s="17"/>
      <c r="AO816" s="17"/>
      <c r="AP816" s="17"/>
      <c r="AQ816" s="17"/>
      <c r="AR816" s="17"/>
    </row>
    <row r="817" spans="2:44" x14ac:dyDescent="0.5">
      <c r="B817" t="s">
        <v>353</v>
      </c>
      <c r="C817" s="17">
        <v>3.11568750881424E-2</v>
      </c>
      <c r="D817" s="17">
        <v>3.8054390172865202E-2</v>
      </c>
      <c r="E817" s="17">
        <v>2.4538365099583799E-2</v>
      </c>
      <c r="F817" s="17"/>
      <c r="G817" s="17">
        <v>2.2977341025070999E-2</v>
      </c>
      <c r="H817" s="17">
        <v>1.74214852452103E-2</v>
      </c>
      <c r="I817" s="17">
        <v>3.1445316831942703E-2</v>
      </c>
      <c r="J817" s="17">
        <v>2.1578567606064501E-2</v>
      </c>
      <c r="K817" s="17">
        <v>2.7019991417754199E-2</v>
      </c>
      <c r="L817" s="17">
        <v>5.8140719266240801E-2</v>
      </c>
      <c r="M817" s="17"/>
      <c r="N817" s="17">
        <v>2.02799015610221E-2</v>
      </c>
      <c r="O817" s="17">
        <v>2.7883535357561599E-2</v>
      </c>
      <c r="P817" s="17">
        <v>3.14506747587079E-2</v>
      </c>
      <c r="Q817" s="17">
        <v>4.6334852654390697E-2</v>
      </c>
      <c r="R817" s="17"/>
      <c r="S817" s="17">
        <v>9.5284618214856696E-3</v>
      </c>
      <c r="T817" s="17">
        <v>2.16813002059867E-2</v>
      </c>
      <c r="U817" s="17">
        <v>1.20044716727874E-2</v>
      </c>
      <c r="V817" s="17">
        <v>6.4709279958193297E-2</v>
      </c>
      <c r="W817" s="17">
        <v>4.18325093981569E-2</v>
      </c>
      <c r="X817" s="17">
        <v>3.4266786451798301E-2</v>
      </c>
      <c r="Y817" s="17">
        <v>2.3347889521958098E-2</v>
      </c>
      <c r="Z817" s="17">
        <v>3.3650903639103197E-2</v>
      </c>
      <c r="AA817" s="17">
        <v>4.07836396781713E-2</v>
      </c>
      <c r="AB817" s="17">
        <v>2.0278199227148901E-2</v>
      </c>
      <c r="AC817" s="17">
        <v>4.4862334494100597E-2</v>
      </c>
      <c r="AD817" s="17">
        <v>8.1662325545381997E-2</v>
      </c>
      <c r="AE817" s="17"/>
      <c r="AF817" s="17">
        <v>5.6768549766045E-2</v>
      </c>
      <c r="AG817" s="17">
        <v>1.35801499622003E-2</v>
      </c>
      <c r="AH817" s="17">
        <v>1.8428965158160799E-2</v>
      </c>
      <c r="AI817" s="17"/>
      <c r="AJ817" s="17">
        <v>4.9017987960598502E-2</v>
      </c>
      <c r="AK817" s="17">
        <v>1.2723399445256901E-2</v>
      </c>
      <c r="AL817" s="17">
        <v>1.34529014469323E-2</v>
      </c>
      <c r="AM817" s="17">
        <v>0.14746538425174799</v>
      </c>
      <c r="AN817" s="17">
        <v>2.2268282634268801E-2</v>
      </c>
      <c r="AO817" s="17"/>
      <c r="AP817" s="17">
        <v>1.3202976330812299E-2</v>
      </c>
      <c r="AQ817" s="17">
        <v>1.1204817143303399E-2</v>
      </c>
      <c r="AR817" s="17">
        <v>0</v>
      </c>
    </row>
    <row r="818" spans="2:44" x14ac:dyDescent="0.5">
      <c r="B818" t="s">
        <v>258</v>
      </c>
      <c r="C818" s="17">
        <v>8.4120221674519297E-2</v>
      </c>
      <c r="D818" s="17">
        <v>8.70236099849616E-2</v>
      </c>
      <c r="E818" s="17">
        <v>8.1612988529217306E-2</v>
      </c>
      <c r="F818" s="17"/>
      <c r="G818" s="17">
        <v>9.0565539183927402E-2</v>
      </c>
      <c r="H818" s="17">
        <v>6.0787645078731599E-2</v>
      </c>
      <c r="I818" s="17">
        <v>5.1403139773200802E-2</v>
      </c>
      <c r="J818" s="17">
        <v>8.0553299127327296E-2</v>
      </c>
      <c r="K818" s="17">
        <v>0.110092905335306</v>
      </c>
      <c r="L818" s="17">
        <v>0.11090448317012</v>
      </c>
      <c r="M818" s="17"/>
      <c r="N818" s="17">
        <v>7.5243055969418896E-2</v>
      </c>
      <c r="O818" s="17">
        <v>6.9777031097060696E-2</v>
      </c>
      <c r="P818" s="17">
        <v>0.106673241112068</v>
      </c>
      <c r="Q818" s="17">
        <v>8.9627017818555796E-2</v>
      </c>
      <c r="R818" s="17"/>
      <c r="S818" s="17">
        <v>7.1946202351424293E-2</v>
      </c>
      <c r="T818" s="17">
        <v>8.2223412486262804E-2</v>
      </c>
      <c r="U818" s="17">
        <v>7.8304254046893798E-2</v>
      </c>
      <c r="V818" s="17">
        <v>0.11703867452743801</v>
      </c>
      <c r="W818" s="17">
        <v>8.0544166094106806E-2</v>
      </c>
      <c r="X818" s="17">
        <v>4.9872425360817603E-2</v>
      </c>
      <c r="Y818" s="17">
        <v>6.2254287497574001E-2</v>
      </c>
      <c r="Z818" s="17">
        <v>8.9416513661170496E-2</v>
      </c>
      <c r="AA818" s="17">
        <v>0.10006786372309399</v>
      </c>
      <c r="AB818" s="17">
        <v>9.1494982606467407E-2</v>
      </c>
      <c r="AC818" s="17">
        <v>0.129596198272101</v>
      </c>
      <c r="AD818" s="17">
        <v>7.1681629800890004E-2</v>
      </c>
      <c r="AE818" s="17"/>
      <c r="AF818" s="17">
        <v>0.123645501633746</v>
      </c>
      <c r="AG818" s="17">
        <v>5.0607512926559697E-2</v>
      </c>
      <c r="AH818" s="17">
        <v>6.6485488967741396E-2</v>
      </c>
      <c r="AI818" s="17"/>
      <c r="AJ818" s="17">
        <v>0.109297534110165</v>
      </c>
      <c r="AK818" s="17">
        <v>5.4773640032089399E-2</v>
      </c>
      <c r="AL818" s="17">
        <v>6.4993549032357795E-2</v>
      </c>
      <c r="AM818" s="17">
        <v>0.23912737875266801</v>
      </c>
      <c r="AN818" s="17">
        <v>8.1092305633228598E-2</v>
      </c>
      <c r="AO818" s="17"/>
      <c r="AP818" s="17">
        <v>7.8662054486789701E-2</v>
      </c>
      <c r="AQ818" s="17">
        <v>5.8629853834330198E-2</v>
      </c>
      <c r="AR818" s="17">
        <v>5.0087451305821901E-2</v>
      </c>
    </row>
    <row r="819" spans="2:44" x14ac:dyDescent="0.5">
      <c r="B819" t="s">
        <v>354</v>
      </c>
      <c r="C819" s="17">
        <v>0.29878127142826399</v>
      </c>
      <c r="D819" s="17">
        <v>0.28870835520714899</v>
      </c>
      <c r="E819" s="17">
        <v>0.30885326712093403</v>
      </c>
      <c r="F819" s="17"/>
      <c r="G819" s="17">
        <v>0.28280840327904999</v>
      </c>
      <c r="H819" s="17">
        <v>0.26304385390380902</v>
      </c>
      <c r="I819" s="17">
        <v>0.25268203212671397</v>
      </c>
      <c r="J819" s="17">
        <v>0.29668026281791099</v>
      </c>
      <c r="K819" s="17">
        <v>0.344780221904611</v>
      </c>
      <c r="L819" s="17">
        <v>0.34680852120299199</v>
      </c>
      <c r="M819" s="17"/>
      <c r="N819" s="17">
        <v>0.29312438979044497</v>
      </c>
      <c r="O819" s="17">
        <v>0.28960932911433601</v>
      </c>
      <c r="P819" s="17">
        <v>0.31246478289948798</v>
      </c>
      <c r="Q819" s="17">
        <v>0.30358433753813502</v>
      </c>
      <c r="R819" s="17"/>
      <c r="S819" s="17">
        <v>0.28196746466568301</v>
      </c>
      <c r="T819" s="17">
        <v>0.29125883671317299</v>
      </c>
      <c r="U819" s="17">
        <v>0.32983155164122502</v>
      </c>
      <c r="V819" s="17">
        <v>0.29046415689774102</v>
      </c>
      <c r="W819" s="17">
        <v>0.32136577904542302</v>
      </c>
      <c r="X819" s="17">
        <v>0.33375252354403101</v>
      </c>
      <c r="Y819" s="17">
        <v>0.30012117860798898</v>
      </c>
      <c r="Z819" s="17">
        <v>0.35105281149097001</v>
      </c>
      <c r="AA819" s="17">
        <v>0.21974646376304499</v>
      </c>
      <c r="AB819" s="17">
        <v>0.33260932513714497</v>
      </c>
      <c r="AC819" s="17">
        <v>0.29081158363926202</v>
      </c>
      <c r="AD819" s="17">
        <v>0.32292288300253202</v>
      </c>
      <c r="AE819" s="17"/>
      <c r="AF819" s="17">
        <v>0.31113890422403701</v>
      </c>
      <c r="AG819" s="17">
        <v>0.286838342346936</v>
      </c>
      <c r="AH819" s="17">
        <v>0.29963260697251198</v>
      </c>
      <c r="AI819" s="17"/>
      <c r="AJ819" s="17">
        <v>0.30296465802669897</v>
      </c>
      <c r="AK819" s="17">
        <v>0.26346465556088</v>
      </c>
      <c r="AL819" s="17">
        <v>0.278616617197322</v>
      </c>
      <c r="AM819" s="17">
        <v>0.243095848674314</v>
      </c>
      <c r="AN819" s="17">
        <v>0.32491118507561401</v>
      </c>
      <c r="AO819" s="17"/>
      <c r="AP819" s="17">
        <v>0.28377497376294097</v>
      </c>
      <c r="AQ819" s="17">
        <v>0.25678760646925403</v>
      </c>
      <c r="AR819" s="17">
        <v>0.35285195970497502</v>
      </c>
    </row>
    <row r="820" spans="2:44" x14ac:dyDescent="0.5">
      <c r="B820" t="s">
        <v>355</v>
      </c>
      <c r="C820" s="17">
        <v>0.42308367754926801</v>
      </c>
      <c r="D820" s="17">
        <v>0.41710056019201402</v>
      </c>
      <c r="E820" s="17">
        <v>0.42854991258474701</v>
      </c>
      <c r="F820" s="17"/>
      <c r="G820" s="17">
        <v>0.40909103885169501</v>
      </c>
      <c r="H820" s="17">
        <v>0.45471040040261101</v>
      </c>
      <c r="I820" s="17">
        <v>0.47837921622768997</v>
      </c>
      <c r="J820" s="17">
        <v>0.425851634155827</v>
      </c>
      <c r="K820" s="17">
        <v>0.38907478516973798</v>
      </c>
      <c r="L820" s="17">
        <v>0.382217542810808</v>
      </c>
      <c r="M820" s="17"/>
      <c r="N820" s="17">
        <v>0.436652495961803</v>
      </c>
      <c r="O820" s="17">
        <v>0.45557592389750601</v>
      </c>
      <c r="P820" s="17">
        <v>0.41625805949893702</v>
      </c>
      <c r="Q820" s="17">
        <v>0.37877079667054198</v>
      </c>
      <c r="R820" s="17"/>
      <c r="S820" s="17">
        <v>0.42953748721499702</v>
      </c>
      <c r="T820" s="17">
        <v>0.41663580162864799</v>
      </c>
      <c r="U820" s="17">
        <v>0.44172230684352298</v>
      </c>
      <c r="V820" s="17">
        <v>0.36470309100158999</v>
      </c>
      <c r="W820" s="17">
        <v>0.41724974265380999</v>
      </c>
      <c r="X820" s="17">
        <v>0.392175714516666</v>
      </c>
      <c r="Y820" s="17">
        <v>0.396430986918135</v>
      </c>
      <c r="Z820" s="17">
        <v>0.42848955048951298</v>
      </c>
      <c r="AA820" s="17">
        <v>0.47798825570346998</v>
      </c>
      <c r="AB820" s="17">
        <v>0.44918585925009502</v>
      </c>
      <c r="AC820" s="17">
        <v>0.41966148545229898</v>
      </c>
      <c r="AD820" s="17">
        <v>0.44298222242282997</v>
      </c>
      <c r="AE820" s="17"/>
      <c r="AF820" s="17">
        <v>0.36368586103233103</v>
      </c>
      <c r="AG820" s="17">
        <v>0.492212785513507</v>
      </c>
      <c r="AH820" s="17">
        <v>0.407944141495927</v>
      </c>
      <c r="AI820" s="17"/>
      <c r="AJ820" s="17">
        <v>0.39897927609901201</v>
      </c>
      <c r="AK820" s="17">
        <v>0.45898181605191601</v>
      </c>
      <c r="AL820" s="17">
        <v>0.52061879347251805</v>
      </c>
      <c r="AM820" s="17">
        <v>0.23502677103695099</v>
      </c>
      <c r="AN820" s="17">
        <v>0.39785256914270001</v>
      </c>
      <c r="AO820" s="17"/>
      <c r="AP820" s="17">
        <v>0.47064578102735499</v>
      </c>
      <c r="AQ820" s="17">
        <v>0.47157597098950599</v>
      </c>
      <c r="AR820" s="17">
        <v>0.44754070759374298</v>
      </c>
    </row>
    <row r="821" spans="2:44" x14ac:dyDescent="0.5">
      <c r="B821" t="s">
        <v>356</v>
      </c>
      <c r="C821" s="17">
        <v>0.12221002130084201</v>
      </c>
      <c r="D821" s="17">
        <v>0.14175672366021499</v>
      </c>
      <c r="E821" s="17">
        <v>0.102648384059671</v>
      </c>
      <c r="F821" s="17"/>
      <c r="G821" s="17">
        <v>0.17413365613670301</v>
      </c>
      <c r="H821" s="17">
        <v>0.153488790897851</v>
      </c>
      <c r="I821" s="17">
        <v>0.14076114553114899</v>
      </c>
      <c r="J821" s="17">
        <v>0.123360329087457</v>
      </c>
      <c r="K821" s="17">
        <v>9.0803085375765896E-2</v>
      </c>
      <c r="L821" s="17">
        <v>6.7292875936137198E-2</v>
      </c>
      <c r="M821" s="17"/>
      <c r="N821" s="17">
        <v>0.14236072001483999</v>
      </c>
      <c r="O821" s="17">
        <v>0.129480805992402</v>
      </c>
      <c r="P821" s="17">
        <v>9.79147236375872E-2</v>
      </c>
      <c r="Q821" s="17">
        <v>0.113432656802715</v>
      </c>
      <c r="R821" s="17"/>
      <c r="S821" s="17">
        <v>0.16686880179560901</v>
      </c>
      <c r="T821" s="17">
        <v>0.14331810318938501</v>
      </c>
      <c r="U821" s="17">
        <v>0.103183472317026</v>
      </c>
      <c r="V821" s="17">
        <v>0.11905076954558</v>
      </c>
      <c r="W821" s="17">
        <v>0.109992804000289</v>
      </c>
      <c r="X821" s="17">
        <v>0.12187173998793401</v>
      </c>
      <c r="Y821" s="17">
        <v>0.15636827976391601</v>
      </c>
      <c r="Z821" s="17">
        <v>7.5279084817335196E-2</v>
      </c>
      <c r="AA821" s="17">
        <v>0.13523261351976801</v>
      </c>
      <c r="AB821" s="17">
        <v>7.1887865053960207E-2</v>
      </c>
      <c r="AC821" s="17">
        <v>8.8247934549386606E-2</v>
      </c>
      <c r="AD821" s="17">
        <v>4.2713449854890097E-2</v>
      </c>
      <c r="AE821" s="17"/>
      <c r="AF821" s="17">
        <v>0.102024386122264</v>
      </c>
      <c r="AG821" s="17">
        <v>0.12788867774425</v>
      </c>
      <c r="AH821" s="17">
        <v>0.14850847797033201</v>
      </c>
      <c r="AI821" s="17"/>
      <c r="AJ821" s="17">
        <v>0.10433050183157901</v>
      </c>
      <c r="AK821" s="17">
        <v>0.17916644221460901</v>
      </c>
      <c r="AL821" s="17">
        <v>8.82193629723831E-2</v>
      </c>
      <c r="AM821" s="17">
        <v>5.2844337404595799E-2</v>
      </c>
      <c r="AN821" s="17">
        <v>8.98829795219004E-2</v>
      </c>
      <c r="AO821" s="17"/>
      <c r="AP821" s="17">
        <v>0.12912369847972199</v>
      </c>
      <c r="AQ821" s="17">
        <v>0.173408963266697</v>
      </c>
      <c r="AR821" s="17">
        <v>0.12067623653888</v>
      </c>
    </row>
    <row r="822" spans="2:44" x14ac:dyDescent="0.5">
      <c r="B822" t="s">
        <v>73</v>
      </c>
      <c r="C822" s="17">
        <v>4.0647932958964197E-2</v>
      </c>
      <c r="D822" s="17">
        <v>2.7356360782795498E-2</v>
      </c>
      <c r="E822" s="17">
        <v>5.37970826058475E-2</v>
      </c>
      <c r="F822" s="17"/>
      <c r="G822" s="17">
        <v>2.0424021523553802E-2</v>
      </c>
      <c r="H822" s="17">
        <v>5.0547824471787003E-2</v>
      </c>
      <c r="I822" s="17">
        <v>4.5329149509304202E-2</v>
      </c>
      <c r="J822" s="17">
        <v>5.1975907205413903E-2</v>
      </c>
      <c r="K822" s="17">
        <v>3.8229010796824302E-2</v>
      </c>
      <c r="L822" s="17">
        <v>3.4635857613701901E-2</v>
      </c>
      <c r="M822" s="17"/>
      <c r="N822" s="17">
        <v>3.23394367024709E-2</v>
      </c>
      <c r="O822" s="17">
        <v>2.7673374541133298E-2</v>
      </c>
      <c r="P822" s="17">
        <v>3.5238518093211602E-2</v>
      </c>
      <c r="Q822" s="17">
        <v>6.8250338515662007E-2</v>
      </c>
      <c r="R822" s="17"/>
      <c r="S822" s="17">
        <v>4.0151582150800301E-2</v>
      </c>
      <c r="T822" s="17">
        <v>4.4882545776545602E-2</v>
      </c>
      <c r="U822" s="17">
        <v>3.4953943478545003E-2</v>
      </c>
      <c r="V822" s="17">
        <v>4.4034028069457103E-2</v>
      </c>
      <c r="W822" s="17">
        <v>2.9014998808214398E-2</v>
      </c>
      <c r="X822" s="17">
        <v>6.8060810138752703E-2</v>
      </c>
      <c r="Y822" s="17">
        <v>6.1477377690427798E-2</v>
      </c>
      <c r="Z822" s="17">
        <v>2.21111359019086E-2</v>
      </c>
      <c r="AA822" s="17">
        <v>2.61811636124521E-2</v>
      </c>
      <c r="AB822" s="17">
        <v>3.4543768725183402E-2</v>
      </c>
      <c r="AC822" s="17">
        <v>2.68204635928499E-2</v>
      </c>
      <c r="AD822" s="17">
        <v>3.8037489373476299E-2</v>
      </c>
      <c r="AE822" s="17"/>
      <c r="AF822" s="17">
        <v>4.2736797221576403E-2</v>
      </c>
      <c r="AG822" s="17">
        <v>2.88725315065461E-2</v>
      </c>
      <c r="AH822" s="17">
        <v>5.9000319435326798E-2</v>
      </c>
      <c r="AI822" s="17"/>
      <c r="AJ822" s="17">
        <v>3.5410041971947602E-2</v>
      </c>
      <c r="AK822" s="17">
        <v>3.0890046695249002E-2</v>
      </c>
      <c r="AL822" s="17">
        <v>3.4098775878487302E-2</v>
      </c>
      <c r="AM822" s="17">
        <v>8.2440279879723605E-2</v>
      </c>
      <c r="AN822" s="17">
        <v>8.3992677992288198E-2</v>
      </c>
      <c r="AO822" s="17"/>
      <c r="AP822" s="17">
        <v>2.4590515912380099E-2</v>
      </c>
      <c r="AQ822" s="17">
        <v>2.8392788296909301E-2</v>
      </c>
      <c r="AR822" s="17">
        <v>2.8843644856579399E-2</v>
      </c>
    </row>
    <row r="823" spans="2:44" x14ac:dyDescent="0.5">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17"/>
      <c r="AK823" s="17"/>
      <c r="AL823" s="17"/>
      <c r="AM823" s="17"/>
      <c r="AN823" s="17"/>
      <c r="AO823" s="17"/>
      <c r="AP823" s="17"/>
      <c r="AQ823" s="17"/>
      <c r="AR823" s="17"/>
    </row>
    <row r="824" spans="2:44" x14ac:dyDescent="0.5">
      <c r="B824" s="6" t="s">
        <v>363</v>
      </c>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17"/>
      <c r="AK824" s="17"/>
      <c r="AL824" s="17"/>
      <c r="AM824" s="17"/>
      <c r="AN824" s="17"/>
      <c r="AO824" s="17"/>
      <c r="AP824" s="17"/>
      <c r="AQ824" s="17"/>
      <c r="AR824" s="17"/>
    </row>
    <row r="825" spans="2:44" x14ac:dyDescent="0.5">
      <c r="B825" s="24" t="s">
        <v>75</v>
      </c>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17"/>
      <c r="AK825" s="17"/>
      <c r="AL825" s="17"/>
      <c r="AM825" s="17"/>
      <c r="AN825" s="17"/>
      <c r="AO825" s="17"/>
      <c r="AP825" s="17"/>
      <c r="AQ825" s="17"/>
      <c r="AR825" s="17"/>
    </row>
    <row r="826" spans="2:44" x14ac:dyDescent="0.5">
      <c r="B826" t="s">
        <v>353</v>
      </c>
      <c r="C826" s="17">
        <v>1.5166350253012001E-2</v>
      </c>
      <c r="D826" s="17">
        <v>1.3971888675159701E-2</v>
      </c>
      <c r="E826" s="17">
        <v>1.63932060598675E-2</v>
      </c>
      <c r="F826" s="17"/>
      <c r="G826" s="17">
        <v>7.09324063845006E-3</v>
      </c>
      <c r="H826" s="17">
        <v>1.33098926827174E-2</v>
      </c>
      <c r="I826" s="17">
        <v>1.8940551056835099E-2</v>
      </c>
      <c r="J826" s="17">
        <v>1.8031473157706299E-2</v>
      </c>
      <c r="K826" s="17">
        <v>1.66824277738866E-2</v>
      </c>
      <c r="L826" s="17">
        <v>1.5607244438553901E-2</v>
      </c>
      <c r="M826" s="17"/>
      <c r="N826" s="17">
        <v>1.56479743781037E-2</v>
      </c>
      <c r="O826" s="17">
        <v>1.30444442314836E-2</v>
      </c>
      <c r="P826" s="17">
        <v>1.2786605268636401E-2</v>
      </c>
      <c r="Q826" s="17">
        <v>1.90953852748008E-2</v>
      </c>
      <c r="R826" s="17"/>
      <c r="S826" s="17">
        <v>0</v>
      </c>
      <c r="T826" s="17">
        <v>1.05774959835504E-2</v>
      </c>
      <c r="U826" s="17">
        <v>6.7603039973326102E-3</v>
      </c>
      <c r="V826" s="17">
        <v>3.5376399300033799E-2</v>
      </c>
      <c r="W826" s="17">
        <v>2.8540834885887399E-2</v>
      </c>
      <c r="X826" s="17">
        <v>1.53262342119251E-2</v>
      </c>
      <c r="Y826" s="17">
        <v>2.4030518353214399E-2</v>
      </c>
      <c r="Z826" s="17">
        <v>1.1978114207273899E-2</v>
      </c>
      <c r="AA826" s="17">
        <v>1.3938451676579901E-2</v>
      </c>
      <c r="AB826" s="17">
        <v>2.0278199227148901E-2</v>
      </c>
      <c r="AC826" s="17">
        <v>1.8507349901855E-2</v>
      </c>
      <c r="AD826" s="17">
        <v>0</v>
      </c>
      <c r="AE826" s="17"/>
      <c r="AF826" s="17">
        <v>2.32793138938924E-2</v>
      </c>
      <c r="AG826" s="17">
        <v>6.6507926321281797E-3</v>
      </c>
      <c r="AH826" s="17">
        <v>2.1316822193576199E-2</v>
      </c>
      <c r="AI826" s="17"/>
      <c r="AJ826" s="17">
        <v>2.4488872701504599E-2</v>
      </c>
      <c r="AK826" s="17">
        <v>5.1413681185079104E-3</v>
      </c>
      <c r="AL826" s="17">
        <v>0</v>
      </c>
      <c r="AM826" s="17">
        <v>2.46365555144934E-2</v>
      </c>
      <c r="AN826" s="17">
        <v>2.1320691578184701E-2</v>
      </c>
      <c r="AO826" s="17"/>
      <c r="AP826" s="17">
        <v>8.8858768737485102E-3</v>
      </c>
      <c r="AQ826" s="17">
        <v>2.6912046205890398E-3</v>
      </c>
      <c r="AR826" s="17">
        <v>8.1427318457364499E-3</v>
      </c>
    </row>
    <row r="827" spans="2:44" x14ac:dyDescent="0.5">
      <c r="B827" t="s">
        <v>258</v>
      </c>
      <c r="C827" s="17">
        <v>4.4569322281559597E-2</v>
      </c>
      <c r="D827" s="17">
        <v>4.85031966159973E-2</v>
      </c>
      <c r="E827" s="17">
        <v>4.0899768233497197E-2</v>
      </c>
      <c r="F827" s="17"/>
      <c r="G827" s="17">
        <v>6.1447116449669603E-2</v>
      </c>
      <c r="H827" s="17">
        <v>3.7741295181601603E-2</v>
      </c>
      <c r="I827" s="17">
        <v>4.5418729524463797E-2</v>
      </c>
      <c r="J827" s="17">
        <v>4.35385642575929E-2</v>
      </c>
      <c r="K827" s="17">
        <v>4.1992938931859403E-2</v>
      </c>
      <c r="L827" s="17">
        <v>4.0755315620044003E-2</v>
      </c>
      <c r="M827" s="17"/>
      <c r="N827" s="17">
        <v>4.7827633784503699E-2</v>
      </c>
      <c r="O827" s="17">
        <v>3.6259886629406102E-2</v>
      </c>
      <c r="P827" s="17">
        <v>5.6620690918654702E-2</v>
      </c>
      <c r="Q827" s="17">
        <v>3.9555322141679498E-2</v>
      </c>
      <c r="R827" s="17"/>
      <c r="S827" s="17">
        <v>4.0015130456946997E-2</v>
      </c>
      <c r="T827" s="17">
        <v>4.4831284607491299E-2</v>
      </c>
      <c r="U827" s="17">
        <v>4.23392539115785E-2</v>
      </c>
      <c r="V827" s="17">
        <v>3.6261259349808998E-2</v>
      </c>
      <c r="W827" s="17">
        <v>3.4632500632615797E-2</v>
      </c>
      <c r="X827" s="17">
        <v>4.6139163553146498E-2</v>
      </c>
      <c r="Y827" s="17">
        <v>4.3638729255516102E-2</v>
      </c>
      <c r="Z827" s="17">
        <v>2.3836639226456399E-2</v>
      </c>
      <c r="AA827" s="17">
        <v>5.2092802353138998E-2</v>
      </c>
      <c r="AB827" s="17">
        <v>5.5702117000040297E-2</v>
      </c>
      <c r="AC827" s="17">
        <v>5.2905947818884698E-2</v>
      </c>
      <c r="AD827" s="17">
        <v>6.9319433733356306E-2</v>
      </c>
      <c r="AE827" s="17"/>
      <c r="AF827" s="17">
        <v>4.8494014136076999E-2</v>
      </c>
      <c r="AG827" s="17">
        <v>3.4496064682192601E-2</v>
      </c>
      <c r="AH827" s="17">
        <v>5.4336113933007101E-2</v>
      </c>
      <c r="AI827" s="17"/>
      <c r="AJ827" s="17">
        <v>5.22496062217635E-2</v>
      </c>
      <c r="AK827" s="17">
        <v>3.0006371154253E-2</v>
      </c>
      <c r="AL827" s="17">
        <v>2.0168827128178302E-2</v>
      </c>
      <c r="AM827" s="17">
        <v>8.8633772078344497E-2</v>
      </c>
      <c r="AN827" s="17">
        <v>4.8500820586596299E-2</v>
      </c>
      <c r="AO827" s="17"/>
      <c r="AP827" s="17">
        <v>4.2489354861270798E-2</v>
      </c>
      <c r="AQ827" s="17">
        <v>3.76496228743501E-2</v>
      </c>
      <c r="AR827" s="17">
        <v>3.0452183762532899E-2</v>
      </c>
    </row>
    <row r="828" spans="2:44" x14ac:dyDescent="0.5">
      <c r="B828" t="s">
        <v>354</v>
      </c>
      <c r="C828" s="17">
        <v>0.18472588863688899</v>
      </c>
      <c r="D828" s="17">
        <v>0.19353182839062499</v>
      </c>
      <c r="E828" s="17">
        <v>0.175900248221637</v>
      </c>
      <c r="F828" s="17"/>
      <c r="G828" s="17">
        <v>0.193222239644885</v>
      </c>
      <c r="H828" s="17">
        <v>0.219896370266806</v>
      </c>
      <c r="I828" s="17">
        <v>0.17016775897570599</v>
      </c>
      <c r="J828" s="17">
        <v>0.17363381702174199</v>
      </c>
      <c r="K828" s="17">
        <v>0.24331002672820401</v>
      </c>
      <c r="L828" s="17">
        <v>0.13194551553665901</v>
      </c>
      <c r="M828" s="17"/>
      <c r="N828" s="17">
        <v>0.18353475492270199</v>
      </c>
      <c r="O828" s="17">
        <v>0.18478647853439201</v>
      </c>
      <c r="P828" s="17">
        <v>0.197549815845564</v>
      </c>
      <c r="Q828" s="17">
        <v>0.176520814846127</v>
      </c>
      <c r="R828" s="17"/>
      <c r="S828" s="17">
        <v>0.248804639282867</v>
      </c>
      <c r="T828" s="17">
        <v>0.161792184377021</v>
      </c>
      <c r="U828" s="17">
        <v>0.13014577232711699</v>
      </c>
      <c r="V828" s="17">
        <v>0.17629593495606399</v>
      </c>
      <c r="W828" s="17">
        <v>0.21843963020975701</v>
      </c>
      <c r="X828" s="17">
        <v>0.22411057448809199</v>
      </c>
      <c r="Y828" s="17">
        <v>0.16203001136751899</v>
      </c>
      <c r="Z828" s="17">
        <v>0.241564258466682</v>
      </c>
      <c r="AA828" s="17">
        <v>0.16374894154887701</v>
      </c>
      <c r="AB828" s="17">
        <v>0.159539212915838</v>
      </c>
      <c r="AC828" s="17">
        <v>0.14723592723076601</v>
      </c>
      <c r="AD828" s="17">
        <v>0.158812626961954</v>
      </c>
      <c r="AE828" s="17"/>
      <c r="AF828" s="17">
        <v>0.199082799524225</v>
      </c>
      <c r="AG828" s="17">
        <v>0.17564496150582701</v>
      </c>
      <c r="AH828" s="17">
        <v>0.18192368051064201</v>
      </c>
      <c r="AI828" s="17"/>
      <c r="AJ828" s="17">
        <v>0.18599645044542401</v>
      </c>
      <c r="AK828" s="17">
        <v>0.16582631149545801</v>
      </c>
      <c r="AL828" s="17">
        <v>0.19461445556124399</v>
      </c>
      <c r="AM828" s="17">
        <v>0.18022567844110701</v>
      </c>
      <c r="AN828" s="17">
        <v>0.23149031195830699</v>
      </c>
      <c r="AO828" s="17"/>
      <c r="AP828" s="17">
        <v>0.17890044692532001</v>
      </c>
      <c r="AQ828" s="17">
        <v>0.15086636367477499</v>
      </c>
      <c r="AR828" s="17">
        <v>0.20778162233966499</v>
      </c>
    </row>
    <row r="829" spans="2:44" x14ac:dyDescent="0.5">
      <c r="B829" t="s">
        <v>355</v>
      </c>
      <c r="C829" s="17">
        <v>0.43295345180264699</v>
      </c>
      <c r="D829" s="17">
        <v>0.417708308547177</v>
      </c>
      <c r="E829" s="17">
        <v>0.446571300597362</v>
      </c>
      <c r="F829" s="17"/>
      <c r="G829" s="17">
        <v>0.44861494724726197</v>
      </c>
      <c r="H829" s="17">
        <v>0.44097564755067797</v>
      </c>
      <c r="I829" s="17">
        <v>0.446562061263787</v>
      </c>
      <c r="J829" s="17">
        <v>0.444218312592848</v>
      </c>
      <c r="K829" s="17">
        <v>0.38128134562721699</v>
      </c>
      <c r="L829" s="17">
        <v>0.43052882097420703</v>
      </c>
      <c r="M829" s="17"/>
      <c r="N829" s="17">
        <v>0.45807933654675198</v>
      </c>
      <c r="O829" s="17">
        <v>0.43165412960504501</v>
      </c>
      <c r="P829" s="17">
        <v>0.40259906254345501</v>
      </c>
      <c r="Q829" s="17">
        <v>0.43003046560346597</v>
      </c>
      <c r="R829" s="17"/>
      <c r="S829" s="17">
        <v>0.42068101872193098</v>
      </c>
      <c r="T829" s="17">
        <v>0.45251374017791501</v>
      </c>
      <c r="U829" s="17">
        <v>0.46261877181473599</v>
      </c>
      <c r="V829" s="17">
        <v>0.42806517974344799</v>
      </c>
      <c r="W829" s="17">
        <v>0.42349188657169301</v>
      </c>
      <c r="X829" s="17">
        <v>0.44278088403258598</v>
      </c>
      <c r="Y829" s="17">
        <v>0.37395798374724598</v>
      </c>
      <c r="Z829" s="17">
        <v>0.47646319347792199</v>
      </c>
      <c r="AA829" s="17">
        <v>0.43406707934675198</v>
      </c>
      <c r="AB829" s="17">
        <v>0.39859116344956502</v>
      </c>
      <c r="AC829" s="17">
        <v>0.45869175340447799</v>
      </c>
      <c r="AD829" s="17">
        <v>0.48982361231914501</v>
      </c>
      <c r="AE829" s="17"/>
      <c r="AF829" s="17">
        <v>0.40973915748004103</v>
      </c>
      <c r="AG829" s="17">
        <v>0.43689846269163402</v>
      </c>
      <c r="AH829" s="17">
        <v>0.44373555052866198</v>
      </c>
      <c r="AI829" s="17"/>
      <c r="AJ829" s="17">
        <v>0.44367762972150698</v>
      </c>
      <c r="AK829" s="17">
        <v>0.41408070681396603</v>
      </c>
      <c r="AL829" s="17">
        <v>0.43408548591185098</v>
      </c>
      <c r="AM829" s="17">
        <v>0.40201139653352902</v>
      </c>
      <c r="AN829" s="17">
        <v>0.42628976145352299</v>
      </c>
      <c r="AO829" s="17"/>
      <c r="AP829" s="17">
        <v>0.47777886785728801</v>
      </c>
      <c r="AQ829" s="17">
        <v>0.432914289218847</v>
      </c>
      <c r="AR829" s="17">
        <v>0.414202245694265</v>
      </c>
    </row>
    <row r="830" spans="2:44" x14ac:dyDescent="0.5">
      <c r="B830" t="s">
        <v>356</v>
      </c>
      <c r="C830" s="17">
        <v>0.304341815874758</v>
      </c>
      <c r="D830" s="17">
        <v>0.31143984823589299</v>
      </c>
      <c r="E830" s="17">
        <v>0.298599661009391</v>
      </c>
      <c r="F830" s="17"/>
      <c r="G830" s="17">
        <v>0.265624459200344</v>
      </c>
      <c r="H830" s="17">
        <v>0.26314720596167701</v>
      </c>
      <c r="I830" s="17">
        <v>0.293443469825449</v>
      </c>
      <c r="J830" s="17">
        <v>0.29914153562157503</v>
      </c>
      <c r="K830" s="17">
        <v>0.30704485415061</v>
      </c>
      <c r="L830" s="17">
        <v>0.37492633321125801</v>
      </c>
      <c r="M830" s="17"/>
      <c r="N830" s="17">
        <v>0.28154262737853802</v>
      </c>
      <c r="O830" s="17">
        <v>0.32130278360889702</v>
      </c>
      <c r="P830" s="17">
        <v>0.31130777101144502</v>
      </c>
      <c r="Q830" s="17">
        <v>0.30640156332141499</v>
      </c>
      <c r="R830" s="17"/>
      <c r="S830" s="17">
        <v>0.27409699578027502</v>
      </c>
      <c r="T830" s="17">
        <v>0.31871284458724403</v>
      </c>
      <c r="U830" s="17">
        <v>0.33798302011819598</v>
      </c>
      <c r="V830" s="17">
        <v>0.31797190296523697</v>
      </c>
      <c r="W830" s="17">
        <v>0.28178370820328003</v>
      </c>
      <c r="X830" s="17">
        <v>0.24336007922049399</v>
      </c>
      <c r="Y830" s="17">
        <v>0.35807237005477099</v>
      </c>
      <c r="Z830" s="17">
        <v>0.22404665871975701</v>
      </c>
      <c r="AA830" s="17">
        <v>0.31906851798928199</v>
      </c>
      <c r="AB830" s="17">
        <v>0.338164183041199</v>
      </c>
      <c r="AC830" s="17">
        <v>0.31265353174591298</v>
      </c>
      <c r="AD830" s="17">
        <v>0.28204432698554499</v>
      </c>
      <c r="AE830" s="17"/>
      <c r="AF830" s="17">
        <v>0.309227084287161</v>
      </c>
      <c r="AG830" s="17">
        <v>0.33185313098142999</v>
      </c>
      <c r="AH830" s="17">
        <v>0.269237064251098</v>
      </c>
      <c r="AI830" s="17"/>
      <c r="AJ830" s="17">
        <v>0.28238317533804502</v>
      </c>
      <c r="AK830" s="17">
        <v>0.36951126220518099</v>
      </c>
      <c r="AL830" s="17">
        <v>0.337700197214096</v>
      </c>
      <c r="AM830" s="17">
        <v>0.25587924233732801</v>
      </c>
      <c r="AN830" s="17">
        <v>0.235517605607068</v>
      </c>
      <c r="AO830" s="17"/>
      <c r="AP830" s="17">
        <v>0.28170262216344399</v>
      </c>
      <c r="AQ830" s="17">
        <v>0.363071075886713</v>
      </c>
      <c r="AR830" s="17">
        <v>0.32524438315603199</v>
      </c>
    </row>
    <row r="831" spans="2:44" x14ac:dyDescent="0.5">
      <c r="B831" t="s">
        <v>73</v>
      </c>
      <c r="C831" s="17">
        <v>1.8243171151134399E-2</v>
      </c>
      <c r="D831" s="17">
        <v>1.48449295351479E-2</v>
      </c>
      <c r="E831" s="17">
        <v>2.1635815878245701E-2</v>
      </c>
      <c r="F831" s="17"/>
      <c r="G831" s="17">
        <v>2.39979968193899E-2</v>
      </c>
      <c r="H831" s="17">
        <v>2.4929588356520201E-2</v>
      </c>
      <c r="I831" s="17">
        <v>2.5467429353758099E-2</v>
      </c>
      <c r="J831" s="17">
        <v>2.1436297348534999E-2</v>
      </c>
      <c r="K831" s="17">
        <v>9.6884067882222098E-3</v>
      </c>
      <c r="L831" s="17">
        <v>6.2367702192790099E-3</v>
      </c>
      <c r="M831" s="17"/>
      <c r="N831" s="17">
        <v>1.33676729894005E-2</v>
      </c>
      <c r="O831" s="17">
        <v>1.2952277390776199E-2</v>
      </c>
      <c r="P831" s="17">
        <v>1.9136054412243801E-2</v>
      </c>
      <c r="Q831" s="17">
        <v>2.8396448812511701E-2</v>
      </c>
      <c r="R831" s="17"/>
      <c r="S831" s="17">
        <v>1.6402215757979701E-2</v>
      </c>
      <c r="T831" s="17">
        <v>1.1572450266778E-2</v>
      </c>
      <c r="U831" s="17">
        <v>2.0152877831039698E-2</v>
      </c>
      <c r="V831" s="17">
        <v>6.0293236854081804E-3</v>
      </c>
      <c r="W831" s="17">
        <v>1.31114394967667E-2</v>
      </c>
      <c r="X831" s="17">
        <v>2.8283064493756099E-2</v>
      </c>
      <c r="Y831" s="17">
        <v>3.8270387221733398E-2</v>
      </c>
      <c r="Z831" s="17">
        <v>2.21111359019086E-2</v>
      </c>
      <c r="AA831" s="17">
        <v>1.7084207085369899E-2</v>
      </c>
      <c r="AB831" s="17">
        <v>2.77251243662089E-2</v>
      </c>
      <c r="AC831" s="17">
        <v>1.00054898981028E-2</v>
      </c>
      <c r="AD831" s="17">
        <v>0</v>
      </c>
      <c r="AE831" s="17"/>
      <c r="AF831" s="17">
        <v>1.0177630678602599E-2</v>
      </c>
      <c r="AG831" s="17">
        <v>1.4456587506788E-2</v>
      </c>
      <c r="AH831" s="17">
        <v>2.9450768583014399E-2</v>
      </c>
      <c r="AI831" s="17"/>
      <c r="AJ831" s="17">
        <v>1.1204265571755899E-2</v>
      </c>
      <c r="AK831" s="17">
        <v>1.54339802126345E-2</v>
      </c>
      <c r="AL831" s="17">
        <v>1.3431034184630101E-2</v>
      </c>
      <c r="AM831" s="17">
        <v>4.8613355095197097E-2</v>
      </c>
      <c r="AN831" s="17">
        <v>3.6880808816320998E-2</v>
      </c>
      <c r="AO831" s="17"/>
      <c r="AP831" s="17">
        <v>1.0242831318927901E-2</v>
      </c>
      <c r="AQ831" s="17">
        <v>1.28074437247255E-2</v>
      </c>
      <c r="AR831" s="17">
        <v>1.4176833201768E-2</v>
      </c>
    </row>
    <row r="832" spans="2:44" x14ac:dyDescent="0.5">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c r="AR832" s="17"/>
    </row>
    <row r="833" spans="2:44" x14ac:dyDescent="0.5">
      <c r="B833" s="6" t="s">
        <v>364</v>
      </c>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17"/>
      <c r="AK833" s="17"/>
      <c r="AL833" s="17"/>
      <c r="AM833" s="17"/>
      <c r="AN833" s="17"/>
      <c r="AO833" s="17"/>
      <c r="AP833" s="17"/>
      <c r="AQ833" s="17"/>
      <c r="AR833" s="17"/>
    </row>
    <row r="834" spans="2:44" x14ac:dyDescent="0.5">
      <c r="B834" s="24" t="s">
        <v>75</v>
      </c>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17"/>
      <c r="AK834" s="17"/>
      <c r="AL834" s="17"/>
      <c r="AM834" s="17"/>
      <c r="AN834" s="17"/>
      <c r="AO834" s="17"/>
      <c r="AP834" s="17"/>
      <c r="AQ834" s="17"/>
      <c r="AR834" s="17"/>
    </row>
    <row r="835" spans="2:44" x14ac:dyDescent="0.5">
      <c r="B835" t="s">
        <v>353</v>
      </c>
      <c r="C835" s="17">
        <v>0.1717831112058</v>
      </c>
      <c r="D835" s="17">
        <v>0.17753311637816999</v>
      </c>
      <c r="E835" s="17">
        <v>0.16495444663457701</v>
      </c>
      <c r="F835" s="17"/>
      <c r="G835" s="17">
        <v>0.19490758420642701</v>
      </c>
      <c r="H835" s="17">
        <v>0.141027793567751</v>
      </c>
      <c r="I835" s="17">
        <v>0.185528014512928</v>
      </c>
      <c r="J835" s="17">
        <v>0.21024420575625899</v>
      </c>
      <c r="K835" s="17">
        <v>0.178500513909256</v>
      </c>
      <c r="L835" s="17">
        <v>0.13418240161088599</v>
      </c>
      <c r="M835" s="17"/>
      <c r="N835" s="17">
        <v>0.152230363770441</v>
      </c>
      <c r="O835" s="17">
        <v>0.17551924397260199</v>
      </c>
      <c r="P835" s="17">
        <v>0.18125412643883199</v>
      </c>
      <c r="Q835" s="17">
        <v>0.18236074645783501</v>
      </c>
      <c r="R835" s="17"/>
      <c r="S835" s="17">
        <v>0.14695015416461199</v>
      </c>
      <c r="T835" s="17">
        <v>0.178248478355539</v>
      </c>
      <c r="U835" s="17">
        <v>0.18332146502799301</v>
      </c>
      <c r="V835" s="17">
        <v>0.17085096311026499</v>
      </c>
      <c r="W835" s="17">
        <v>0.112504843841594</v>
      </c>
      <c r="X835" s="17">
        <v>0.16589932093845799</v>
      </c>
      <c r="Y835" s="17">
        <v>0.21181964513454901</v>
      </c>
      <c r="Z835" s="17">
        <v>0.179254773681809</v>
      </c>
      <c r="AA835" s="17">
        <v>0.18040258160924799</v>
      </c>
      <c r="AB835" s="17">
        <v>0.189786211192249</v>
      </c>
      <c r="AC835" s="17">
        <v>0.192573910070483</v>
      </c>
      <c r="AD835" s="17">
        <v>0.150670299888434</v>
      </c>
      <c r="AE835" s="17"/>
      <c r="AF835" s="17">
        <v>0.181178913788725</v>
      </c>
      <c r="AG835" s="17">
        <v>0.15245405211639401</v>
      </c>
      <c r="AH835" s="17">
        <v>0.181033077552991</v>
      </c>
      <c r="AI835" s="17"/>
      <c r="AJ835" s="17">
        <v>0.14147755859153399</v>
      </c>
      <c r="AK835" s="17">
        <v>0.17525096185810601</v>
      </c>
      <c r="AL835" s="17">
        <v>0.14344059655344199</v>
      </c>
      <c r="AM835" s="17">
        <v>0.23872067051492099</v>
      </c>
      <c r="AN835" s="17">
        <v>0.16656769352664</v>
      </c>
      <c r="AO835" s="17"/>
      <c r="AP835" s="17">
        <v>7.4970691488993102E-2</v>
      </c>
      <c r="AQ835" s="17">
        <v>0.17347008520242499</v>
      </c>
      <c r="AR835" s="17">
        <v>0.17075993860470601</v>
      </c>
    </row>
    <row r="836" spans="2:44" x14ac:dyDescent="0.5">
      <c r="B836" t="s">
        <v>258</v>
      </c>
      <c r="C836" s="17">
        <v>0.271268772056384</v>
      </c>
      <c r="D836" s="17">
        <v>0.268263288234935</v>
      </c>
      <c r="E836" s="17">
        <v>0.273229113241511</v>
      </c>
      <c r="F836" s="17"/>
      <c r="G836" s="17">
        <v>0.25092874764559803</v>
      </c>
      <c r="H836" s="17">
        <v>0.28516644938722902</v>
      </c>
      <c r="I836" s="17">
        <v>0.242037887398971</v>
      </c>
      <c r="J836" s="17">
        <v>0.27138720415374501</v>
      </c>
      <c r="K836" s="17">
        <v>0.28165107893705099</v>
      </c>
      <c r="L836" s="17">
        <v>0.29031496090685999</v>
      </c>
      <c r="M836" s="17"/>
      <c r="N836" s="17">
        <v>0.23695656500678999</v>
      </c>
      <c r="O836" s="17">
        <v>0.30804786117622701</v>
      </c>
      <c r="P836" s="17">
        <v>0.26659380454311399</v>
      </c>
      <c r="Q836" s="17">
        <v>0.27263577705373299</v>
      </c>
      <c r="R836" s="17"/>
      <c r="S836" s="17">
        <v>0.25431772944072101</v>
      </c>
      <c r="T836" s="17">
        <v>0.26522317845673898</v>
      </c>
      <c r="U836" s="17">
        <v>0.322242692381906</v>
      </c>
      <c r="V836" s="17">
        <v>0.224163311604889</v>
      </c>
      <c r="W836" s="17">
        <v>0.28826075844295201</v>
      </c>
      <c r="X836" s="17">
        <v>0.24678417615135601</v>
      </c>
      <c r="Y836" s="17">
        <v>0.25827386564757299</v>
      </c>
      <c r="Z836" s="17">
        <v>0.31726715318500098</v>
      </c>
      <c r="AA836" s="17">
        <v>0.29817441085646001</v>
      </c>
      <c r="AB836" s="17">
        <v>0.26156278209197698</v>
      </c>
      <c r="AC836" s="17">
        <v>0.30453625435069498</v>
      </c>
      <c r="AD836" s="17">
        <v>0.26412787651207598</v>
      </c>
      <c r="AE836" s="17"/>
      <c r="AF836" s="17">
        <v>0.25831198283803902</v>
      </c>
      <c r="AG836" s="17">
        <v>0.29502297266070898</v>
      </c>
      <c r="AH836" s="17">
        <v>0.255888942130029</v>
      </c>
      <c r="AI836" s="17"/>
      <c r="AJ836" s="17">
        <v>0.216336219753752</v>
      </c>
      <c r="AK836" s="17">
        <v>0.32463213821618597</v>
      </c>
      <c r="AL836" s="17">
        <v>0.26852351110741601</v>
      </c>
      <c r="AM836" s="17">
        <v>0.23807863371504701</v>
      </c>
      <c r="AN836" s="17">
        <v>0.269270373316495</v>
      </c>
      <c r="AO836" s="17"/>
      <c r="AP836" s="17">
        <v>0.19118530175720699</v>
      </c>
      <c r="AQ836" s="17">
        <v>0.27570314495175202</v>
      </c>
      <c r="AR836" s="17">
        <v>0.25842668729080798</v>
      </c>
    </row>
    <row r="837" spans="2:44" x14ac:dyDescent="0.5">
      <c r="B837" t="s">
        <v>354</v>
      </c>
      <c r="C837" s="17">
        <v>0.344184759396513</v>
      </c>
      <c r="D837" s="17">
        <v>0.31993439940075602</v>
      </c>
      <c r="E837" s="17">
        <v>0.36923517592055999</v>
      </c>
      <c r="F837" s="17"/>
      <c r="G837" s="17">
        <v>0.28046099872985902</v>
      </c>
      <c r="H837" s="17">
        <v>0.29772568562951102</v>
      </c>
      <c r="I837" s="17">
        <v>0.33714708718041198</v>
      </c>
      <c r="J837" s="17">
        <v>0.36550404674526699</v>
      </c>
      <c r="K837" s="17">
        <v>0.36196348531812</v>
      </c>
      <c r="L837" s="17">
        <v>0.40072507999493601</v>
      </c>
      <c r="M837" s="17"/>
      <c r="N837" s="17">
        <v>0.36306899408218801</v>
      </c>
      <c r="O837" s="17">
        <v>0.32678660128020198</v>
      </c>
      <c r="P837" s="17">
        <v>0.34673123546769802</v>
      </c>
      <c r="Q837" s="17">
        <v>0.33733094055107798</v>
      </c>
      <c r="R837" s="17"/>
      <c r="S837" s="17">
        <v>0.30040341629060102</v>
      </c>
      <c r="T837" s="17">
        <v>0.33283846827355301</v>
      </c>
      <c r="U837" s="17">
        <v>0.30319669169465402</v>
      </c>
      <c r="V837" s="17">
        <v>0.39814037023154603</v>
      </c>
      <c r="W837" s="17">
        <v>0.421247759251621</v>
      </c>
      <c r="X837" s="17">
        <v>0.36143983280429798</v>
      </c>
      <c r="Y837" s="17">
        <v>0.32088030228315001</v>
      </c>
      <c r="Z837" s="17">
        <v>0.30986498786864097</v>
      </c>
      <c r="AA837" s="17">
        <v>0.34069210905885899</v>
      </c>
      <c r="AB837" s="17">
        <v>0.36431665219452197</v>
      </c>
      <c r="AC837" s="17">
        <v>0.32065870858390999</v>
      </c>
      <c r="AD837" s="17">
        <v>0.41350199495884699</v>
      </c>
      <c r="AE837" s="17"/>
      <c r="AF837" s="17">
        <v>0.35124979553015201</v>
      </c>
      <c r="AG837" s="17">
        <v>0.36056812649584602</v>
      </c>
      <c r="AH837" s="17">
        <v>0.33483846866883599</v>
      </c>
      <c r="AI837" s="17"/>
      <c r="AJ837" s="17">
        <v>0.40913960392673998</v>
      </c>
      <c r="AK837" s="17">
        <v>0.29830137905628201</v>
      </c>
      <c r="AL837" s="17">
        <v>0.37031400692033201</v>
      </c>
      <c r="AM837" s="17">
        <v>0.28791759585759702</v>
      </c>
      <c r="AN837" s="17">
        <v>0.31730384798841699</v>
      </c>
      <c r="AO837" s="17"/>
      <c r="AP837" s="17">
        <v>0.41722783767798499</v>
      </c>
      <c r="AQ837" s="17">
        <v>0.339975012241712</v>
      </c>
      <c r="AR837" s="17">
        <v>0.33960459925588199</v>
      </c>
    </row>
    <row r="838" spans="2:44" x14ac:dyDescent="0.5">
      <c r="B838" t="s">
        <v>355</v>
      </c>
      <c r="C838" s="17">
        <v>0.14231325763355801</v>
      </c>
      <c r="D838" s="17">
        <v>0.176238147746201</v>
      </c>
      <c r="E838" s="17">
        <v>0.10971773178800701</v>
      </c>
      <c r="F838" s="17"/>
      <c r="G838" s="17">
        <v>0.178871634337223</v>
      </c>
      <c r="H838" s="17">
        <v>0.16705053901497199</v>
      </c>
      <c r="I838" s="17">
        <v>0.152327043579879</v>
      </c>
      <c r="J838" s="17">
        <v>9.8255753017223404E-2</v>
      </c>
      <c r="K838" s="17">
        <v>0.13253170432184</v>
      </c>
      <c r="L838" s="17">
        <v>0.13226427372785199</v>
      </c>
      <c r="M838" s="17"/>
      <c r="N838" s="17">
        <v>0.17818058888659599</v>
      </c>
      <c r="O838" s="17">
        <v>0.136776715660859</v>
      </c>
      <c r="P838" s="17">
        <v>0.12765874909927599</v>
      </c>
      <c r="Q838" s="17">
        <v>0.12370778602726699</v>
      </c>
      <c r="R838" s="17"/>
      <c r="S838" s="17">
        <v>0.200777872235581</v>
      </c>
      <c r="T838" s="17">
        <v>0.15402099656951801</v>
      </c>
      <c r="U838" s="17">
        <v>0.116419311449489</v>
      </c>
      <c r="V838" s="17">
        <v>0.12910326119429399</v>
      </c>
      <c r="W838" s="17">
        <v>0.13079485904265001</v>
      </c>
      <c r="X838" s="17">
        <v>0.16809281935447601</v>
      </c>
      <c r="Y838" s="17">
        <v>0.103395143222149</v>
      </c>
      <c r="Z838" s="17">
        <v>0.14808473469698499</v>
      </c>
      <c r="AA838" s="17">
        <v>0.12797700864735501</v>
      </c>
      <c r="AB838" s="17">
        <v>0.120193736193256</v>
      </c>
      <c r="AC838" s="17">
        <v>0.13031431443657701</v>
      </c>
      <c r="AD838" s="17">
        <v>0.11184307322683899</v>
      </c>
      <c r="AE838" s="17"/>
      <c r="AF838" s="17">
        <v>0.14696151696700299</v>
      </c>
      <c r="AG838" s="17">
        <v>0.13305979592044301</v>
      </c>
      <c r="AH838" s="17">
        <v>0.12782290048126599</v>
      </c>
      <c r="AI838" s="17"/>
      <c r="AJ838" s="17">
        <v>0.171094769478114</v>
      </c>
      <c r="AK838" s="17">
        <v>0.12604164294012901</v>
      </c>
      <c r="AL838" s="17">
        <v>0.15563601759572801</v>
      </c>
      <c r="AM838" s="17">
        <v>0.15503961234355301</v>
      </c>
      <c r="AN838" s="17">
        <v>0.13483745339743899</v>
      </c>
      <c r="AO838" s="17"/>
      <c r="AP838" s="17">
        <v>0.253115444525988</v>
      </c>
      <c r="AQ838" s="17">
        <v>0.14113775390081401</v>
      </c>
      <c r="AR838" s="17">
        <v>0.172959933548371</v>
      </c>
    </row>
    <row r="839" spans="2:44" x14ac:dyDescent="0.5">
      <c r="B839" t="s">
        <v>356</v>
      </c>
      <c r="C839" s="17">
        <v>3.1780203101459598E-2</v>
      </c>
      <c r="D839" s="17">
        <v>3.6918657742471002E-2</v>
      </c>
      <c r="E839" s="17">
        <v>2.6883235613786499E-2</v>
      </c>
      <c r="F839" s="17"/>
      <c r="G839" s="17">
        <v>7.1099078566186205E-2</v>
      </c>
      <c r="H839" s="17">
        <v>6.8131531954263094E-2</v>
      </c>
      <c r="I839" s="17">
        <v>3.0241120401024599E-2</v>
      </c>
      <c r="J839" s="17">
        <v>1.4479902008587E-2</v>
      </c>
      <c r="K839" s="17">
        <v>1.5990327860854699E-2</v>
      </c>
      <c r="L839" s="17">
        <v>2.0931382430513699E-3</v>
      </c>
      <c r="M839" s="17"/>
      <c r="N839" s="17">
        <v>4.3631044459239002E-2</v>
      </c>
      <c r="O839" s="17">
        <v>2.11191083864995E-2</v>
      </c>
      <c r="P839" s="17">
        <v>4.2714624234901501E-2</v>
      </c>
      <c r="Q839" s="17">
        <v>2.08053177674156E-2</v>
      </c>
      <c r="R839" s="17"/>
      <c r="S839" s="17">
        <v>6.6787358103593195E-2</v>
      </c>
      <c r="T839" s="17">
        <v>2.88787308514885E-2</v>
      </c>
      <c r="U839" s="17">
        <v>2.87222283297403E-2</v>
      </c>
      <c r="V839" s="17">
        <v>2.20522665401887E-2</v>
      </c>
      <c r="W839" s="17">
        <v>3.3748634121219798E-2</v>
      </c>
      <c r="X839" s="17">
        <v>1.01161066064086E-2</v>
      </c>
      <c r="Y839" s="17">
        <v>3.6824229715150203E-2</v>
      </c>
      <c r="Z839" s="17">
        <v>2.3425099579415899E-2</v>
      </c>
      <c r="AA839" s="17">
        <v>3.1459281200931201E-2</v>
      </c>
      <c r="AB839" s="17">
        <v>1.5810187487649799E-2</v>
      </c>
      <c r="AC839" s="17">
        <v>3.4430020188844203E-2</v>
      </c>
      <c r="AD839" s="17">
        <v>2.0705423236318202E-2</v>
      </c>
      <c r="AE839" s="17"/>
      <c r="AF839" s="17">
        <v>2.1441645513103399E-2</v>
      </c>
      <c r="AG839" s="17">
        <v>3.6443147360837098E-2</v>
      </c>
      <c r="AH839" s="17">
        <v>3.6658932174189099E-2</v>
      </c>
      <c r="AI839" s="17"/>
      <c r="AJ839" s="17">
        <v>2.7365138576640899E-2</v>
      </c>
      <c r="AK839" s="17">
        <v>5.1635247117360401E-2</v>
      </c>
      <c r="AL839" s="17">
        <v>2.8350536072731199E-2</v>
      </c>
      <c r="AM839" s="17">
        <v>0</v>
      </c>
      <c r="AN839" s="17">
        <v>2.6807987493716399E-2</v>
      </c>
      <c r="AO839" s="17"/>
      <c r="AP839" s="17">
        <v>3.09259462672818E-2</v>
      </c>
      <c r="AQ839" s="17">
        <v>4.9227411317915901E-2</v>
      </c>
      <c r="AR839" s="17">
        <v>2.21472929531491E-2</v>
      </c>
    </row>
    <row r="840" spans="2:44" x14ac:dyDescent="0.5">
      <c r="B840" t="s">
        <v>73</v>
      </c>
      <c r="C840" s="17">
        <v>3.8669896606284997E-2</v>
      </c>
      <c r="D840" s="17">
        <v>2.11123904974671E-2</v>
      </c>
      <c r="E840" s="17">
        <v>5.5980296801557798E-2</v>
      </c>
      <c r="F840" s="17"/>
      <c r="G840" s="17">
        <v>2.3731956514706599E-2</v>
      </c>
      <c r="H840" s="17">
        <v>4.0898000446273397E-2</v>
      </c>
      <c r="I840" s="17">
        <v>5.2718846926785898E-2</v>
      </c>
      <c r="J840" s="17">
        <v>4.0128888318919399E-2</v>
      </c>
      <c r="K840" s="17">
        <v>2.9362889652879101E-2</v>
      </c>
      <c r="L840" s="17">
        <v>4.0420145516414603E-2</v>
      </c>
      <c r="M840" s="17"/>
      <c r="N840" s="17">
        <v>2.5932443794746001E-2</v>
      </c>
      <c r="O840" s="17">
        <v>3.1750469523611602E-2</v>
      </c>
      <c r="P840" s="17">
        <v>3.5047460216179001E-2</v>
      </c>
      <c r="Q840" s="17">
        <v>6.3159432142672001E-2</v>
      </c>
      <c r="R840" s="17"/>
      <c r="S840" s="17">
        <v>3.0763469764892401E-2</v>
      </c>
      <c r="T840" s="17">
        <v>4.0790147493162197E-2</v>
      </c>
      <c r="U840" s="17">
        <v>4.6097611116217102E-2</v>
      </c>
      <c r="V840" s="17">
        <v>5.5689827318817497E-2</v>
      </c>
      <c r="W840" s="17">
        <v>1.3443145299962499E-2</v>
      </c>
      <c r="X840" s="17">
        <v>4.76677441450035E-2</v>
      </c>
      <c r="Y840" s="17">
        <v>6.8806813997429397E-2</v>
      </c>
      <c r="Z840" s="17">
        <v>2.2103250988147801E-2</v>
      </c>
      <c r="AA840" s="17">
        <v>2.12946086271464E-2</v>
      </c>
      <c r="AB840" s="17">
        <v>4.8330430840345398E-2</v>
      </c>
      <c r="AC840" s="17">
        <v>1.7486792369490699E-2</v>
      </c>
      <c r="AD840" s="17">
        <v>3.9151332177486703E-2</v>
      </c>
      <c r="AE840" s="17"/>
      <c r="AF840" s="17">
        <v>4.0856145362977603E-2</v>
      </c>
      <c r="AG840" s="17">
        <v>2.2451905445771601E-2</v>
      </c>
      <c r="AH840" s="17">
        <v>6.3757678992690095E-2</v>
      </c>
      <c r="AI840" s="17"/>
      <c r="AJ840" s="17">
        <v>3.45867096732188E-2</v>
      </c>
      <c r="AK840" s="17">
        <v>2.41386308119362E-2</v>
      </c>
      <c r="AL840" s="17">
        <v>3.37353317503504E-2</v>
      </c>
      <c r="AM840" s="17">
        <v>8.0243487568880598E-2</v>
      </c>
      <c r="AN840" s="17">
        <v>8.5212644277291194E-2</v>
      </c>
      <c r="AO840" s="17"/>
      <c r="AP840" s="17">
        <v>3.2574778282544403E-2</v>
      </c>
      <c r="AQ840" s="17">
        <v>2.0486592385381801E-2</v>
      </c>
      <c r="AR840" s="17">
        <v>3.6101548347084497E-2</v>
      </c>
    </row>
    <row r="841" spans="2:44" x14ac:dyDescent="0.5">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17"/>
      <c r="AK841" s="17"/>
      <c r="AL841" s="17"/>
      <c r="AM841" s="17"/>
      <c r="AN841" s="17"/>
      <c r="AO841" s="17"/>
      <c r="AP841" s="17"/>
      <c r="AQ841" s="17"/>
      <c r="AR841" s="17"/>
    </row>
    <row r="842" spans="2:44" x14ac:dyDescent="0.5">
      <c r="B842" s="6" t="s">
        <v>373</v>
      </c>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17"/>
      <c r="AK842" s="17"/>
      <c r="AL842" s="17"/>
      <c r="AM842" s="17"/>
      <c r="AN842" s="17"/>
      <c r="AO842" s="17"/>
      <c r="AP842" s="17"/>
      <c r="AQ842" s="17"/>
      <c r="AR842" s="17"/>
    </row>
    <row r="843" spans="2:44" x14ac:dyDescent="0.5">
      <c r="B843" s="24" t="s">
        <v>75</v>
      </c>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17"/>
      <c r="AK843" s="17"/>
      <c r="AL843" s="17"/>
      <c r="AM843" s="17"/>
      <c r="AN843" s="17"/>
      <c r="AO843" s="17"/>
      <c r="AP843" s="17"/>
      <c r="AQ843" s="17"/>
      <c r="AR843" s="17"/>
    </row>
    <row r="844" spans="2:44" x14ac:dyDescent="0.5">
      <c r="B844" t="s">
        <v>368</v>
      </c>
      <c r="C844" s="17">
        <v>0.13135582746472499</v>
      </c>
      <c r="D844" s="17">
        <v>0.144783524154318</v>
      </c>
      <c r="E844" s="17">
        <v>0.116711988478697</v>
      </c>
      <c r="F844" s="17"/>
      <c r="G844" s="17">
        <v>0.15406828098876901</v>
      </c>
      <c r="H844" s="17">
        <v>0.171475891183035</v>
      </c>
      <c r="I844" s="17">
        <v>0.15324568534514099</v>
      </c>
      <c r="J844" s="17">
        <v>0.123990477847365</v>
      </c>
      <c r="K844" s="17">
        <v>9.5678838132484997E-2</v>
      </c>
      <c r="L844" s="17">
        <v>9.5827828749700597E-2</v>
      </c>
      <c r="M844" s="17"/>
      <c r="N844" s="17">
        <v>0.152202684130952</v>
      </c>
      <c r="O844" s="17">
        <v>0.12346541550409</v>
      </c>
      <c r="P844" s="17">
        <v>0.114126319524889</v>
      </c>
      <c r="Q844" s="17">
        <v>0.133538372735273</v>
      </c>
      <c r="R844" s="17"/>
      <c r="S844" s="17">
        <v>0.14673525179094299</v>
      </c>
      <c r="T844" s="17">
        <v>0.14973684711163199</v>
      </c>
      <c r="U844" s="17">
        <v>0.101755403733451</v>
      </c>
      <c r="V844" s="17">
        <v>0.11239332306661801</v>
      </c>
      <c r="W844" s="17">
        <v>0.162572935846512</v>
      </c>
      <c r="X844" s="17">
        <v>0.137468446452436</v>
      </c>
      <c r="Y844" s="17">
        <v>0.1367824448894</v>
      </c>
      <c r="Z844" s="17">
        <v>6.8478876806961894E-2</v>
      </c>
      <c r="AA844" s="17">
        <v>0.137753863189296</v>
      </c>
      <c r="AB844" s="17">
        <v>0.104202405781071</v>
      </c>
      <c r="AC844" s="17">
        <v>0.15040548636609299</v>
      </c>
      <c r="AD844" s="17">
        <v>0.119549290451837</v>
      </c>
      <c r="AE844" s="17"/>
      <c r="AF844" s="17">
        <v>0.106915490729891</v>
      </c>
      <c r="AG844" s="17">
        <v>0.151156148271095</v>
      </c>
      <c r="AH844" s="17">
        <v>0.13285882553601699</v>
      </c>
      <c r="AI844" s="17"/>
      <c r="AJ844" s="17">
        <v>0.11708057830978701</v>
      </c>
      <c r="AK844" s="17">
        <v>0.16655805040317501</v>
      </c>
      <c r="AL844" s="17">
        <v>0.14015919235337301</v>
      </c>
      <c r="AM844" s="17">
        <v>4.8223886637268697E-2</v>
      </c>
      <c r="AN844" s="17">
        <v>0.12771189818779599</v>
      </c>
      <c r="AO844" s="17"/>
      <c r="AP844" s="17">
        <v>0.12610608562824199</v>
      </c>
      <c r="AQ844" s="17">
        <v>0.167840620965889</v>
      </c>
      <c r="AR844" s="17">
        <v>0.16204888760283101</v>
      </c>
    </row>
    <row r="845" spans="2:44" x14ac:dyDescent="0.5">
      <c r="B845" t="s">
        <v>369</v>
      </c>
      <c r="C845" s="17">
        <v>0.46013695736782101</v>
      </c>
      <c r="D845" s="17">
        <v>0.45988035068614302</v>
      </c>
      <c r="E845" s="17">
        <v>0.46125031447882298</v>
      </c>
      <c r="F845" s="17"/>
      <c r="G845" s="17">
        <v>0.45749738749767399</v>
      </c>
      <c r="H845" s="17">
        <v>0.43483946540129298</v>
      </c>
      <c r="I845" s="17">
        <v>0.44949683832060999</v>
      </c>
      <c r="J845" s="17">
        <v>0.49752629050758101</v>
      </c>
      <c r="K845" s="17">
        <v>0.43530723183339398</v>
      </c>
      <c r="L845" s="17">
        <v>0.47733980819986499</v>
      </c>
      <c r="M845" s="17"/>
      <c r="N845" s="17">
        <v>0.50737667618921301</v>
      </c>
      <c r="O845" s="17">
        <v>0.50111381988901404</v>
      </c>
      <c r="P845" s="17">
        <v>0.42177761044715401</v>
      </c>
      <c r="Q845" s="17">
        <v>0.39922492753460698</v>
      </c>
      <c r="R845" s="17"/>
      <c r="S845" s="17">
        <v>0.438525777058349</v>
      </c>
      <c r="T845" s="17">
        <v>0.48827587107439302</v>
      </c>
      <c r="U845" s="17">
        <v>0.46705391782532701</v>
      </c>
      <c r="V845" s="17">
        <v>0.369466144874183</v>
      </c>
      <c r="W845" s="17">
        <v>0.46576109758001</v>
      </c>
      <c r="X845" s="17">
        <v>0.43205374077856901</v>
      </c>
      <c r="Y845" s="17">
        <v>0.36237458776228698</v>
      </c>
      <c r="Z845" s="17">
        <v>0.57203910690788595</v>
      </c>
      <c r="AA845" s="17">
        <v>0.50876450979804</v>
      </c>
      <c r="AB845" s="17">
        <v>0.54996563698749701</v>
      </c>
      <c r="AC845" s="17">
        <v>0.51348965879743802</v>
      </c>
      <c r="AD845" s="17">
        <v>0.338982888136663</v>
      </c>
      <c r="AE845" s="17"/>
      <c r="AF845" s="17">
        <v>0.46040300239217802</v>
      </c>
      <c r="AG845" s="17">
        <v>0.49230145424889499</v>
      </c>
      <c r="AH845" s="17">
        <v>0.40480558111611598</v>
      </c>
      <c r="AI845" s="17"/>
      <c r="AJ845" s="17">
        <v>0.45559460975240001</v>
      </c>
      <c r="AK845" s="17">
        <v>0.471287358746596</v>
      </c>
      <c r="AL845" s="17">
        <v>0.51728678851862198</v>
      </c>
      <c r="AM845" s="17">
        <v>0.51302251493345197</v>
      </c>
      <c r="AN845" s="17">
        <v>0.38432158945199502</v>
      </c>
      <c r="AO845" s="17"/>
      <c r="AP845" s="17">
        <v>0.50779391561381504</v>
      </c>
      <c r="AQ845" s="17">
        <v>0.49406783844401297</v>
      </c>
      <c r="AR845" s="17">
        <v>0.45159637963385502</v>
      </c>
    </row>
    <row r="846" spans="2:44" x14ac:dyDescent="0.5">
      <c r="B846" t="s">
        <v>370</v>
      </c>
      <c r="C846" s="17">
        <v>0.280520109577579</v>
      </c>
      <c r="D846" s="17">
        <v>0.28483334907992902</v>
      </c>
      <c r="E846" s="17">
        <v>0.27740597303036801</v>
      </c>
      <c r="F846" s="17"/>
      <c r="G846" s="17">
        <v>0.27650906748441501</v>
      </c>
      <c r="H846" s="17">
        <v>0.27243968569437899</v>
      </c>
      <c r="I846" s="17">
        <v>0.28042353185424002</v>
      </c>
      <c r="J846" s="17">
        <v>0.224542478789021</v>
      </c>
      <c r="K846" s="17">
        <v>0.31947601049440799</v>
      </c>
      <c r="L846" s="17">
        <v>0.30928747716625099</v>
      </c>
      <c r="M846" s="17"/>
      <c r="N846" s="17">
        <v>0.248193888276379</v>
      </c>
      <c r="O846" s="17">
        <v>0.25838795585672297</v>
      </c>
      <c r="P846" s="17">
        <v>0.32280987660487198</v>
      </c>
      <c r="Q846" s="17">
        <v>0.30178964071815401</v>
      </c>
      <c r="R846" s="17"/>
      <c r="S846" s="17">
        <v>0.28085517860099202</v>
      </c>
      <c r="T846" s="17">
        <v>0.25629777189960701</v>
      </c>
      <c r="U846" s="17">
        <v>0.26476053059602001</v>
      </c>
      <c r="V846" s="17">
        <v>0.36856077290935801</v>
      </c>
      <c r="W846" s="17">
        <v>0.29755320361612198</v>
      </c>
      <c r="X846" s="17">
        <v>0.31773885338218</v>
      </c>
      <c r="Y846" s="17">
        <v>0.33961141864351102</v>
      </c>
      <c r="Z846" s="17">
        <v>0.25296702359572099</v>
      </c>
      <c r="AA846" s="17">
        <v>0.23850158375380801</v>
      </c>
      <c r="AB846" s="17">
        <v>0.22432695831720401</v>
      </c>
      <c r="AC846" s="17">
        <v>0.245372748856065</v>
      </c>
      <c r="AD846" s="17">
        <v>0.27027509448492698</v>
      </c>
      <c r="AE846" s="17"/>
      <c r="AF846" s="17">
        <v>0.295731604287368</v>
      </c>
      <c r="AG846" s="17">
        <v>0.25917211402894902</v>
      </c>
      <c r="AH846" s="17">
        <v>0.29597106681403401</v>
      </c>
      <c r="AI846" s="17"/>
      <c r="AJ846" s="17">
        <v>0.31789227714038598</v>
      </c>
      <c r="AK846" s="17">
        <v>0.25827451048984301</v>
      </c>
      <c r="AL846" s="17">
        <v>0.23928196227221499</v>
      </c>
      <c r="AM846" s="17">
        <v>0.14575027795786699</v>
      </c>
      <c r="AN846" s="17">
        <v>0.29497018945242098</v>
      </c>
      <c r="AO846" s="17"/>
      <c r="AP846" s="17">
        <v>0.29763540779695602</v>
      </c>
      <c r="AQ846" s="17">
        <v>0.24258092899063499</v>
      </c>
      <c r="AR846" s="17">
        <v>0.28072642199283998</v>
      </c>
    </row>
    <row r="847" spans="2:44" x14ac:dyDescent="0.5">
      <c r="B847" t="s">
        <v>371</v>
      </c>
      <c r="C847" s="17">
        <v>5.71336244971722E-2</v>
      </c>
      <c r="D847" s="17">
        <v>5.7022546719566303E-2</v>
      </c>
      <c r="E847" s="17">
        <v>5.7466441919831197E-2</v>
      </c>
      <c r="F847" s="17"/>
      <c r="G847" s="17">
        <v>6.9852299070628093E-2</v>
      </c>
      <c r="H847" s="17">
        <v>5.6292953675095299E-2</v>
      </c>
      <c r="I847" s="17">
        <v>5.5016059165931802E-2</v>
      </c>
      <c r="J847" s="17">
        <v>7.1009351871472601E-2</v>
      </c>
      <c r="K847" s="17">
        <v>6.3228960642135498E-2</v>
      </c>
      <c r="L847" s="17">
        <v>3.5628107445931902E-2</v>
      </c>
      <c r="M847" s="17"/>
      <c r="N847" s="17">
        <v>4.2805069707471603E-2</v>
      </c>
      <c r="O847" s="17">
        <v>5.0691191670285303E-2</v>
      </c>
      <c r="P847" s="17">
        <v>7.0033217361351E-2</v>
      </c>
      <c r="Q847" s="17">
        <v>6.8511404868179998E-2</v>
      </c>
      <c r="R847" s="17"/>
      <c r="S847" s="17">
        <v>6.9190586591483902E-2</v>
      </c>
      <c r="T847" s="17">
        <v>4.2823158106193603E-2</v>
      </c>
      <c r="U847" s="17">
        <v>5.6145553673753797E-2</v>
      </c>
      <c r="V847" s="17">
        <v>7.9441075228737598E-2</v>
      </c>
      <c r="W847" s="17">
        <v>4.11536526597737E-2</v>
      </c>
      <c r="X847" s="17">
        <v>5.04715502633553E-2</v>
      </c>
      <c r="Y847" s="17">
        <v>6.5023972350689699E-2</v>
      </c>
      <c r="Z847" s="17">
        <v>6.9429329402600798E-2</v>
      </c>
      <c r="AA847" s="17">
        <v>4.1851651678610997E-2</v>
      </c>
      <c r="AB847" s="17">
        <v>5.5946585780694801E-2</v>
      </c>
      <c r="AC847" s="17">
        <v>3.6516426073164999E-2</v>
      </c>
      <c r="AD847" s="17">
        <v>0.11277918583435</v>
      </c>
      <c r="AE847" s="17"/>
      <c r="AF847" s="17">
        <v>5.7266725315164801E-2</v>
      </c>
      <c r="AG847" s="17">
        <v>5.2848754525964797E-2</v>
      </c>
      <c r="AH847" s="17">
        <v>6.2507594357406299E-2</v>
      </c>
      <c r="AI847" s="17"/>
      <c r="AJ847" s="17">
        <v>5.0610423909304703E-2</v>
      </c>
      <c r="AK847" s="17">
        <v>5.6820353590145103E-2</v>
      </c>
      <c r="AL847" s="17">
        <v>2.9293368688834299E-2</v>
      </c>
      <c r="AM847" s="17">
        <v>0.21686576625113199</v>
      </c>
      <c r="AN847" s="17">
        <v>6.9981743963400206E-2</v>
      </c>
      <c r="AO847" s="17"/>
      <c r="AP847" s="17">
        <v>2.4742593821908399E-2</v>
      </c>
      <c r="AQ847" s="17">
        <v>5.11635426651319E-2</v>
      </c>
      <c r="AR847" s="17">
        <v>3.4463084495255501E-2</v>
      </c>
    </row>
    <row r="848" spans="2:44" x14ac:dyDescent="0.5">
      <c r="B848" t="s">
        <v>87</v>
      </c>
      <c r="C848" s="17">
        <v>7.0853481092702703E-2</v>
      </c>
      <c r="D848" s="17">
        <v>5.3480229360043603E-2</v>
      </c>
      <c r="E848" s="17">
        <v>8.7165282092280597E-2</v>
      </c>
      <c r="F848" s="17"/>
      <c r="G848" s="17">
        <v>4.20729649585143E-2</v>
      </c>
      <c r="H848" s="17">
        <v>6.4952004046196998E-2</v>
      </c>
      <c r="I848" s="17">
        <v>6.18178853140764E-2</v>
      </c>
      <c r="J848" s="17">
        <v>8.29314009845602E-2</v>
      </c>
      <c r="K848" s="17">
        <v>8.6308958897576796E-2</v>
      </c>
      <c r="L848" s="17">
        <v>8.1916778438251597E-2</v>
      </c>
      <c r="M848" s="17"/>
      <c r="N848" s="17">
        <v>4.9421681695983599E-2</v>
      </c>
      <c r="O848" s="17">
        <v>6.6341617079887102E-2</v>
      </c>
      <c r="P848" s="17">
        <v>7.1252976061734696E-2</v>
      </c>
      <c r="Q848" s="17">
        <v>9.6935654143785605E-2</v>
      </c>
      <c r="R848" s="17"/>
      <c r="S848" s="17">
        <v>6.4693205958231997E-2</v>
      </c>
      <c r="T848" s="17">
        <v>6.28663518081755E-2</v>
      </c>
      <c r="U848" s="17">
        <v>0.11028459417144799</v>
      </c>
      <c r="V848" s="17">
        <v>7.0138683921104006E-2</v>
      </c>
      <c r="W848" s="17">
        <v>3.29591102975825E-2</v>
      </c>
      <c r="X848" s="17">
        <v>6.2267409123460002E-2</v>
      </c>
      <c r="Y848" s="17">
        <v>9.6207576354112201E-2</v>
      </c>
      <c r="Z848" s="17">
        <v>3.7085663286830502E-2</v>
      </c>
      <c r="AA848" s="17">
        <v>7.3128391580245505E-2</v>
      </c>
      <c r="AB848" s="17">
        <v>6.5558413133532598E-2</v>
      </c>
      <c r="AC848" s="17">
        <v>5.4215679907239099E-2</v>
      </c>
      <c r="AD848" s="17">
        <v>0.158413541092223</v>
      </c>
      <c r="AE848" s="17"/>
      <c r="AF848" s="17">
        <v>7.9683177275398601E-2</v>
      </c>
      <c r="AG848" s="17">
        <v>4.4521528925097101E-2</v>
      </c>
      <c r="AH848" s="17">
        <v>0.103856932176426</v>
      </c>
      <c r="AI848" s="17"/>
      <c r="AJ848" s="17">
        <v>5.8822110888122003E-2</v>
      </c>
      <c r="AK848" s="17">
        <v>4.7059726770240298E-2</v>
      </c>
      <c r="AL848" s="17">
        <v>7.3978688166955395E-2</v>
      </c>
      <c r="AM848" s="17">
        <v>7.6137554220280207E-2</v>
      </c>
      <c r="AN848" s="17">
        <v>0.123014578944388</v>
      </c>
      <c r="AO848" s="17"/>
      <c r="AP848" s="17">
        <v>4.3721997139079198E-2</v>
      </c>
      <c r="AQ848" s="17">
        <v>4.4347068934331497E-2</v>
      </c>
      <c r="AR848" s="17">
        <v>7.1165226275218499E-2</v>
      </c>
    </row>
    <row r="849" spans="2:44" x14ac:dyDescent="0.5">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17"/>
      <c r="AK849" s="17"/>
      <c r="AL849" s="17"/>
      <c r="AM849" s="17"/>
      <c r="AN849" s="17"/>
      <c r="AO849" s="17"/>
      <c r="AP849" s="17"/>
      <c r="AQ849" s="17"/>
      <c r="AR849" s="17"/>
    </row>
    <row r="850" spans="2:44" x14ac:dyDescent="0.5">
      <c r="B850" s="6" t="s">
        <v>374</v>
      </c>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17"/>
      <c r="AK850" s="17"/>
      <c r="AL850" s="17"/>
      <c r="AM850" s="17"/>
      <c r="AN850" s="17"/>
      <c r="AO850" s="17"/>
      <c r="AP850" s="17"/>
      <c r="AQ850" s="17"/>
      <c r="AR850" s="17"/>
    </row>
    <row r="851" spans="2:44" x14ac:dyDescent="0.5">
      <c r="B851" s="24" t="s">
        <v>75</v>
      </c>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17"/>
      <c r="AK851" s="17"/>
      <c r="AL851" s="17"/>
      <c r="AM851" s="17"/>
      <c r="AN851" s="17"/>
      <c r="AO851" s="17"/>
      <c r="AP851" s="17"/>
      <c r="AQ851" s="17"/>
      <c r="AR851" s="17"/>
    </row>
    <row r="852" spans="2:44" x14ac:dyDescent="0.5">
      <c r="B852" t="s">
        <v>368</v>
      </c>
      <c r="C852" s="17">
        <v>0.1951505409522</v>
      </c>
      <c r="D852" s="17">
        <v>0.210311893267288</v>
      </c>
      <c r="E852" s="17">
        <v>0.17906284345356999</v>
      </c>
      <c r="F852" s="17"/>
      <c r="G852" s="17">
        <v>0.245853906712558</v>
      </c>
      <c r="H852" s="17">
        <v>0.211129701354479</v>
      </c>
      <c r="I852" s="17">
        <v>0.21906298694455401</v>
      </c>
      <c r="J852" s="17">
        <v>0.18789022844963499</v>
      </c>
      <c r="K852" s="17">
        <v>0.15678622558479299</v>
      </c>
      <c r="L852" s="17">
        <v>0.160654859208228</v>
      </c>
      <c r="M852" s="17"/>
      <c r="N852" s="17">
        <v>0.228642026865607</v>
      </c>
      <c r="O852" s="17">
        <v>0.202922288593952</v>
      </c>
      <c r="P852" s="17">
        <v>0.151941528113784</v>
      </c>
      <c r="Q852" s="17">
        <v>0.18893992330775999</v>
      </c>
      <c r="R852" s="17"/>
      <c r="S852" s="17">
        <v>0.19970180807717899</v>
      </c>
      <c r="T852" s="17">
        <v>0.177659553786925</v>
      </c>
      <c r="U852" s="17">
        <v>0.17179522634543201</v>
      </c>
      <c r="V852" s="17">
        <v>0.20572182540951001</v>
      </c>
      <c r="W852" s="17">
        <v>0.20246385430988001</v>
      </c>
      <c r="X852" s="17">
        <v>0.17437184734653799</v>
      </c>
      <c r="Y852" s="17">
        <v>0.24084012051055601</v>
      </c>
      <c r="Z852" s="17">
        <v>0.18630909550897601</v>
      </c>
      <c r="AA852" s="17">
        <v>0.21015823664192099</v>
      </c>
      <c r="AB852" s="17">
        <v>0.180417011024853</v>
      </c>
      <c r="AC852" s="17">
        <v>0.237940007092758</v>
      </c>
      <c r="AD852" s="17">
        <v>0.13237138588931399</v>
      </c>
      <c r="AE852" s="17"/>
      <c r="AF852" s="17">
        <v>0.169124614939691</v>
      </c>
      <c r="AG852" s="17">
        <v>0.22580324958673501</v>
      </c>
      <c r="AH852" s="17">
        <v>0.17510631210463101</v>
      </c>
      <c r="AI852" s="17"/>
      <c r="AJ852" s="17">
        <v>0.17294276372447701</v>
      </c>
      <c r="AK852" s="17">
        <v>0.23604782487145401</v>
      </c>
      <c r="AL852" s="17">
        <v>0.19969638868148201</v>
      </c>
      <c r="AM852" s="17">
        <v>0.101957610883531</v>
      </c>
      <c r="AN852" s="17">
        <v>0.17352966590765101</v>
      </c>
      <c r="AO852" s="17"/>
      <c r="AP852" s="17">
        <v>0.181285152441401</v>
      </c>
      <c r="AQ852" s="17">
        <v>0.245450435258845</v>
      </c>
      <c r="AR852" s="17">
        <v>0.213322974539886</v>
      </c>
    </row>
    <row r="853" spans="2:44" x14ac:dyDescent="0.5">
      <c r="B853" t="s">
        <v>369</v>
      </c>
      <c r="C853" s="17">
        <v>0.48639022794527198</v>
      </c>
      <c r="D853" s="17">
        <v>0.47814099762767998</v>
      </c>
      <c r="E853" s="17">
        <v>0.49636124032644102</v>
      </c>
      <c r="F853" s="17"/>
      <c r="G853" s="17">
        <v>0.40055432363548199</v>
      </c>
      <c r="H853" s="17">
        <v>0.47657129059589798</v>
      </c>
      <c r="I853" s="17">
        <v>0.46428789071566401</v>
      </c>
      <c r="J853" s="17">
        <v>0.50652875937535102</v>
      </c>
      <c r="K853" s="17">
        <v>0.52063552330783902</v>
      </c>
      <c r="L853" s="17">
        <v>0.53007041643906505</v>
      </c>
      <c r="M853" s="17"/>
      <c r="N853" s="17">
        <v>0.53023121488154201</v>
      </c>
      <c r="O853" s="17">
        <v>0.50655539825539497</v>
      </c>
      <c r="P853" s="17">
        <v>0.48066646735026097</v>
      </c>
      <c r="Q853" s="17">
        <v>0.42431146771995998</v>
      </c>
      <c r="R853" s="17"/>
      <c r="S853" s="17">
        <v>0.48332451576839303</v>
      </c>
      <c r="T853" s="17">
        <v>0.52577886990047096</v>
      </c>
      <c r="U853" s="17">
        <v>0.44204239253442801</v>
      </c>
      <c r="V853" s="17">
        <v>0.45757975442913801</v>
      </c>
      <c r="W853" s="17">
        <v>0.52354620313716504</v>
      </c>
      <c r="X853" s="17">
        <v>0.46579000399179998</v>
      </c>
      <c r="Y853" s="17">
        <v>0.39655575424151501</v>
      </c>
      <c r="Z853" s="17">
        <v>0.46079867162718102</v>
      </c>
      <c r="AA853" s="17">
        <v>0.52997502604070601</v>
      </c>
      <c r="AB853" s="17">
        <v>0.51490641856056296</v>
      </c>
      <c r="AC853" s="17">
        <v>0.47238624086330799</v>
      </c>
      <c r="AD853" s="17">
        <v>0.562597134767301</v>
      </c>
      <c r="AE853" s="17"/>
      <c r="AF853" s="17">
        <v>0.49394339411673599</v>
      </c>
      <c r="AG853" s="17">
        <v>0.52300918226055904</v>
      </c>
      <c r="AH853" s="17">
        <v>0.42507547008469998</v>
      </c>
      <c r="AI853" s="17"/>
      <c r="AJ853" s="17">
        <v>0.52768096539123999</v>
      </c>
      <c r="AK853" s="17">
        <v>0.48100778720815901</v>
      </c>
      <c r="AL853" s="17">
        <v>0.57925283253995297</v>
      </c>
      <c r="AM853" s="17">
        <v>0.43695629583241702</v>
      </c>
      <c r="AN853" s="17">
        <v>0.388346020563478</v>
      </c>
      <c r="AO853" s="17"/>
      <c r="AP853" s="17">
        <v>0.58636150004801602</v>
      </c>
      <c r="AQ853" s="17">
        <v>0.487372943789601</v>
      </c>
      <c r="AR853" s="17">
        <v>0.52104056330554405</v>
      </c>
    </row>
    <row r="854" spans="2:44" x14ac:dyDescent="0.5">
      <c r="B854" t="s">
        <v>370</v>
      </c>
      <c r="C854" s="17">
        <v>0.223021397004488</v>
      </c>
      <c r="D854" s="17">
        <v>0.22621506438015601</v>
      </c>
      <c r="E854" s="17">
        <v>0.21983213216993699</v>
      </c>
      <c r="F854" s="17"/>
      <c r="G854" s="17">
        <v>0.26352794080437703</v>
      </c>
      <c r="H854" s="17">
        <v>0.19995968671991801</v>
      </c>
      <c r="I854" s="17">
        <v>0.217908493958623</v>
      </c>
      <c r="J854" s="17">
        <v>0.191565695971575</v>
      </c>
      <c r="K854" s="17">
        <v>0.235902606192468</v>
      </c>
      <c r="L854" s="17">
        <v>0.235947839498868</v>
      </c>
      <c r="M854" s="17"/>
      <c r="N854" s="17">
        <v>0.178212248592304</v>
      </c>
      <c r="O854" s="17">
        <v>0.21612273482469899</v>
      </c>
      <c r="P854" s="17">
        <v>0.25782044043125402</v>
      </c>
      <c r="Q854" s="17">
        <v>0.24585001337769699</v>
      </c>
      <c r="R854" s="17"/>
      <c r="S854" s="17">
        <v>0.21677172211483101</v>
      </c>
      <c r="T854" s="17">
        <v>0.19917307525466099</v>
      </c>
      <c r="U854" s="17">
        <v>0.25518613840960902</v>
      </c>
      <c r="V854" s="17">
        <v>0.24233892904595999</v>
      </c>
      <c r="W854" s="17">
        <v>0.22741558498694001</v>
      </c>
      <c r="X854" s="17">
        <v>0.25486864088286298</v>
      </c>
      <c r="Y854" s="17">
        <v>0.23750107352741701</v>
      </c>
      <c r="Z854" s="17">
        <v>0.29063707294180802</v>
      </c>
      <c r="AA854" s="17">
        <v>0.202554557042746</v>
      </c>
      <c r="AB854" s="17">
        <v>0.211527602445514</v>
      </c>
      <c r="AC854" s="17">
        <v>0.19687027025770401</v>
      </c>
      <c r="AD854" s="17">
        <v>0.13010576769962701</v>
      </c>
      <c r="AE854" s="17"/>
      <c r="AF854" s="17">
        <v>0.22310340113183999</v>
      </c>
      <c r="AG854" s="17">
        <v>0.19787181866525599</v>
      </c>
      <c r="AH854" s="17">
        <v>0.25364047548985302</v>
      </c>
      <c r="AI854" s="17"/>
      <c r="AJ854" s="17">
        <v>0.219627141507788</v>
      </c>
      <c r="AK854" s="17">
        <v>0.20436951020004099</v>
      </c>
      <c r="AL854" s="17">
        <v>0.17927451810858699</v>
      </c>
      <c r="AM854" s="17">
        <v>0.29573480544800401</v>
      </c>
      <c r="AN854" s="17">
        <v>0.26985044188773</v>
      </c>
      <c r="AO854" s="17"/>
      <c r="AP854" s="17">
        <v>0.19702137097851799</v>
      </c>
      <c r="AQ854" s="17">
        <v>0.199276784156873</v>
      </c>
      <c r="AR854" s="17">
        <v>0.19020827959685699</v>
      </c>
    </row>
    <row r="855" spans="2:44" x14ac:dyDescent="0.5">
      <c r="B855" t="s">
        <v>371</v>
      </c>
      <c r="C855" s="17">
        <v>4.2624291982174101E-2</v>
      </c>
      <c r="D855" s="17">
        <v>4.5688517262518699E-2</v>
      </c>
      <c r="E855" s="17">
        <v>3.9796994440739801E-2</v>
      </c>
      <c r="F855" s="17"/>
      <c r="G855" s="17">
        <v>5.17078406554176E-2</v>
      </c>
      <c r="H855" s="17">
        <v>6.0052734670409003E-2</v>
      </c>
      <c r="I855" s="17">
        <v>3.6935602531455398E-2</v>
      </c>
      <c r="J855" s="17">
        <v>4.9505073980670299E-2</v>
      </c>
      <c r="K855" s="17">
        <v>3.04645086403252E-2</v>
      </c>
      <c r="L855" s="17">
        <v>2.9643193029805899E-2</v>
      </c>
      <c r="M855" s="17"/>
      <c r="N855" s="17">
        <v>2.7970697525660299E-2</v>
      </c>
      <c r="O855" s="17">
        <v>2.60632082617085E-2</v>
      </c>
      <c r="P855" s="17">
        <v>6.1822027559083503E-2</v>
      </c>
      <c r="Q855" s="17">
        <v>5.9196802686458501E-2</v>
      </c>
      <c r="R855" s="17"/>
      <c r="S855" s="17">
        <v>4.9579450792095699E-2</v>
      </c>
      <c r="T855" s="17">
        <v>4.1397347522001797E-2</v>
      </c>
      <c r="U855" s="17">
        <v>5.1287169107893202E-2</v>
      </c>
      <c r="V855" s="17">
        <v>5.69379272914892E-2</v>
      </c>
      <c r="W855" s="17">
        <v>1.9631773375104501E-2</v>
      </c>
      <c r="X855" s="17">
        <v>4.7088614063846498E-2</v>
      </c>
      <c r="Y855" s="17">
        <v>4.5707294949597597E-2</v>
      </c>
      <c r="Z855" s="17">
        <v>2.5169496635203799E-2</v>
      </c>
      <c r="AA855" s="17">
        <v>2.2871695645199301E-2</v>
      </c>
      <c r="AB855" s="17">
        <v>4.6618628936520197E-2</v>
      </c>
      <c r="AC855" s="17">
        <v>3.8030828921489498E-2</v>
      </c>
      <c r="AD855" s="17">
        <v>7.2876173381153195E-2</v>
      </c>
      <c r="AE855" s="17"/>
      <c r="AF855" s="17">
        <v>5.7671926525537397E-2</v>
      </c>
      <c r="AG855" s="17">
        <v>2.4454859180006099E-2</v>
      </c>
      <c r="AH855" s="17">
        <v>5.6705945985497497E-2</v>
      </c>
      <c r="AI855" s="17"/>
      <c r="AJ855" s="17">
        <v>3.8459860544144797E-2</v>
      </c>
      <c r="AK855" s="17">
        <v>4.5497599007861697E-2</v>
      </c>
      <c r="AL855" s="17">
        <v>7.9055014294407699E-3</v>
      </c>
      <c r="AM855" s="17">
        <v>0.13945465189817399</v>
      </c>
      <c r="AN855" s="17">
        <v>5.6539723036700303E-2</v>
      </c>
      <c r="AO855" s="17"/>
      <c r="AP855" s="17">
        <v>1.20425538060613E-2</v>
      </c>
      <c r="AQ855" s="17">
        <v>3.80658075638843E-2</v>
      </c>
      <c r="AR855" s="17">
        <v>3.2950630500679701E-2</v>
      </c>
    </row>
    <row r="856" spans="2:44" x14ac:dyDescent="0.5">
      <c r="B856" t="s">
        <v>87</v>
      </c>
      <c r="C856" s="17">
        <v>5.2813542115865898E-2</v>
      </c>
      <c r="D856" s="17">
        <v>3.9643527462356797E-2</v>
      </c>
      <c r="E856" s="17">
        <v>6.49467896093123E-2</v>
      </c>
      <c r="F856" s="17"/>
      <c r="G856" s="17">
        <v>3.8355988192165201E-2</v>
      </c>
      <c r="H856" s="17">
        <v>5.2286586659296502E-2</v>
      </c>
      <c r="I856" s="17">
        <v>6.1805025849702502E-2</v>
      </c>
      <c r="J856" s="17">
        <v>6.4510242222768494E-2</v>
      </c>
      <c r="K856" s="17">
        <v>5.6211136274574802E-2</v>
      </c>
      <c r="L856" s="17">
        <v>4.3683691824033498E-2</v>
      </c>
      <c r="M856" s="17"/>
      <c r="N856" s="17">
        <v>3.4943812134886697E-2</v>
      </c>
      <c r="O856" s="17">
        <v>4.8336370064246299E-2</v>
      </c>
      <c r="P856" s="17">
        <v>4.7749536545618303E-2</v>
      </c>
      <c r="Q856" s="17">
        <v>8.1701792908124293E-2</v>
      </c>
      <c r="R856" s="17"/>
      <c r="S856" s="17">
        <v>5.0622503247500603E-2</v>
      </c>
      <c r="T856" s="17">
        <v>5.5991153535941501E-2</v>
      </c>
      <c r="U856" s="17">
        <v>7.9689073602637994E-2</v>
      </c>
      <c r="V856" s="17">
        <v>3.7421563823903201E-2</v>
      </c>
      <c r="W856" s="17">
        <v>2.69425841909098E-2</v>
      </c>
      <c r="X856" s="17">
        <v>5.7880893714951698E-2</v>
      </c>
      <c r="Y856" s="17">
        <v>7.9395756770914802E-2</v>
      </c>
      <c r="Z856" s="17">
        <v>3.7085663286830502E-2</v>
      </c>
      <c r="AA856" s="17">
        <v>3.44404846294269E-2</v>
      </c>
      <c r="AB856" s="17">
        <v>4.6530339032549897E-2</v>
      </c>
      <c r="AC856" s="17">
        <v>5.4772652864739403E-2</v>
      </c>
      <c r="AD856" s="17">
        <v>0.102049538262605</v>
      </c>
      <c r="AE856" s="17"/>
      <c r="AF856" s="17">
        <v>5.6156663286194702E-2</v>
      </c>
      <c r="AG856" s="17">
        <v>2.88608903074444E-2</v>
      </c>
      <c r="AH856" s="17">
        <v>8.9471796335318599E-2</v>
      </c>
      <c r="AI856" s="17"/>
      <c r="AJ856" s="17">
        <v>4.1289268832350297E-2</v>
      </c>
      <c r="AK856" s="17">
        <v>3.30772787124834E-2</v>
      </c>
      <c r="AL856" s="17">
        <v>3.3870759240537E-2</v>
      </c>
      <c r="AM856" s="17">
        <v>2.58966359378743E-2</v>
      </c>
      <c r="AN856" s="17">
        <v>0.111734148604441</v>
      </c>
      <c r="AO856" s="17"/>
      <c r="AP856" s="17">
        <v>2.32894227260039E-2</v>
      </c>
      <c r="AQ856" s="17">
        <v>2.9834029230797299E-2</v>
      </c>
      <c r="AR856" s="17">
        <v>4.2477552057033303E-2</v>
      </c>
    </row>
    <row r="857" spans="2:44" x14ac:dyDescent="0.5">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17"/>
      <c r="AK857" s="17"/>
      <c r="AL857" s="17"/>
      <c r="AM857" s="17"/>
      <c r="AN857" s="17"/>
      <c r="AO857" s="17"/>
      <c r="AP857" s="17"/>
      <c r="AQ857" s="17"/>
      <c r="AR857" s="17"/>
    </row>
    <row r="858" spans="2:44" x14ac:dyDescent="0.5">
      <c r="B858" s="6" t="s">
        <v>375</v>
      </c>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17"/>
      <c r="AK858" s="17"/>
      <c r="AL858" s="17"/>
      <c r="AM858" s="17"/>
      <c r="AN858" s="17"/>
      <c r="AO858" s="17"/>
      <c r="AP858" s="17"/>
      <c r="AQ858" s="17"/>
      <c r="AR858" s="17"/>
    </row>
    <row r="859" spans="2:44" x14ac:dyDescent="0.5">
      <c r="B859" s="24" t="s">
        <v>75</v>
      </c>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17"/>
      <c r="AK859" s="17"/>
      <c r="AL859" s="17"/>
      <c r="AM859" s="17"/>
      <c r="AN859" s="17"/>
      <c r="AO859" s="17"/>
      <c r="AP859" s="17"/>
      <c r="AQ859" s="17"/>
      <c r="AR859" s="17"/>
    </row>
    <row r="860" spans="2:44" x14ac:dyDescent="0.5">
      <c r="B860" t="s">
        <v>368</v>
      </c>
      <c r="C860" s="17">
        <v>0.181546312272342</v>
      </c>
      <c r="D860" s="17">
        <v>0.203077800089979</v>
      </c>
      <c r="E860" s="17">
        <v>0.159179804533815</v>
      </c>
      <c r="F860" s="17"/>
      <c r="G860" s="17">
        <v>0.22207422002546601</v>
      </c>
      <c r="H860" s="17">
        <v>0.22341804487179501</v>
      </c>
      <c r="I860" s="17">
        <v>0.19520465433783599</v>
      </c>
      <c r="J860" s="17">
        <v>0.17383605302358399</v>
      </c>
      <c r="K860" s="17">
        <v>0.147939027216241</v>
      </c>
      <c r="L860" s="17">
        <v>0.13833623517500901</v>
      </c>
      <c r="M860" s="17"/>
      <c r="N860" s="17">
        <v>0.22210887226327</v>
      </c>
      <c r="O860" s="17">
        <v>0.17029070446198399</v>
      </c>
      <c r="P860" s="17">
        <v>0.15327325471672901</v>
      </c>
      <c r="Q860" s="17">
        <v>0.17423201619581399</v>
      </c>
      <c r="R860" s="17"/>
      <c r="S860" s="17">
        <v>0.20248275991360501</v>
      </c>
      <c r="T860" s="17">
        <v>0.18268241802252</v>
      </c>
      <c r="U860" s="17">
        <v>0.14414462574686501</v>
      </c>
      <c r="V860" s="17">
        <v>0.15674287903116199</v>
      </c>
      <c r="W860" s="17">
        <v>0.140003625582441</v>
      </c>
      <c r="X860" s="17">
        <v>0.144799534945312</v>
      </c>
      <c r="Y860" s="17">
        <v>0.22735050906908799</v>
      </c>
      <c r="Z860" s="17">
        <v>0.17425170995155401</v>
      </c>
      <c r="AA860" s="17">
        <v>0.22097848810319101</v>
      </c>
      <c r="AB860" s="17">
        <v>0.20254369643508199</v>
      </c>
      <c r="AC860" s="17">
        <v>0.18568802367054801</v>
      </c>
      <c r="AD860" s="17">
        <v>0.13307757432798001</v>
      </c>
      <c r="AE860" s="17"/>
      <c r="AF860" s="17">
        <v>0.14712894844510899</v>
      </c>
      <c r="AG860" s="17">
        <v>0.20341452632943499</v>
      </c>
      <c r="AH860" s="17">
        <v>0.200752908678349</v>
      </c>
      <c r="AI860" s="17"/>
      <c r="AJ860" s="17">
        <v>0.16557119130225201</v>
      </c>
      <c r="AK860" s="17">
        <v>0.206132387673852</v>
      </c>
      <c r="AL860" s="17">
        <v>0.166959359930648</v>
      </c>
      <c r="AM860" s="17">
        <v>0.12862267331829</v>
      </c>
      <c r="AN860" s="17">
        <v>0.17517230354052901</v>
      </c>
      <c r="AO860" s="17"/>
      <c r="AP860" s="17">
        <v>0.17480949357523501</v>
      </c>
      <c r="AQ860" s="17">
        <v>0.20936583123531799</v>
      </c>
      <c r="AR860" s="17">
        <v>0.215461769811852</v>
      </c>
    </row>
    <row r="861" spans="2:44" x14ac:dyDescent="0.5">
      <c r="B861" t="s">
        <v>369</v>
      </c>
      <c r="C861" s="17">
        <v>0.51113445451628803</v>
      </c>
      <c r="D861" s="17">
        <v>0.51204700226377498</v>
      </c>
      <c r="E861" s="17">
        <v>0.51130539706741795</v>
      </c>
      <c r="F861" s="17"/>
      <c r="G861" s="17">
        <v>0.44517431537020202</v>
      </c>
      <c r="H861" s="17">
        <v>0.49010531550315301</v>
      </c>
      <c r="I861" s="17">
        <v>0.49024134601738101</v>
      </c>
      <c r="J861" s="17">
        <v>0.52219753848531303</v>
      </c>
      <c r="K861" s="17">
        <v>0.533691955622421</v>
      </c>
      <c r="L861" s="17">
        <v>0.56498371092253497</v>
      </c>
      <c r="M861" s="17"/>
      <c r="N861" s="17">
        <v>0.53738471451112102</v>
      </c>
      <c r="O861" s="17">
        <v>0.54681007973996498</v>
      </c>
      <c r="P861" s="17">
        <v>0.49812056048987602</v>
      </c>
      <c r="Q861" s="17">
        <v>0.45854751382563702</v>
      </c>
      <c r="R861" s="17"/>
      <c r="S861" s="17">
        <v>0.47947613003866202</v>
      </c>
      <c r="T861" s="17">
        <v>0.52331234840043594</v>
      </c>
      <c r="U861" s="17">
        <v>0.52237187765453097</v>
      </c>
      <c r="V861" s="17">
        <v>0.55110989301718305</v>
      </c>
      <c r="W861" s="17">
        <v>0.58307435592207801</v>
      </c>
      <c r="X861" s="17">
        <v>0.51807031263802406</v>
      </c>
      <c r="Y861" s="17">
        <v>0.37757577210235299</v>
      </c>
      <c r="Z861" s="17">
        <v>0.52638230669683905</v>
      </c>
      <c r="AA861" s="17">
        <v>0.47543336719268903</v>
      </c>
      <c r="AB861" s="17">
        <v>0.55269992035648696</v>
      </c>
      <c r="AC861" s="17">
        <v>0.53919399705091398</v>
      </c>
      <c r="AD861" s="17">
        <v>0.56336995861015504</v>
      </c>
      <c r="AE861" s="17"/>
      <c r="AF861" s="17">
        <v>0.52043727335326895</v>
      </c>
      <c r="AG861" s="17">
        <v>0.55766463058969795</v>
      </c>
      <c r="AH861" s="17">
        <v>0.43313377324310998</v>
      </c>
      <c r="AI861" s="17"/>
      <c r="AJ861" s="17">
        <v>0.532117049284762</v>
      </c>
      <c r="AK861" s="17">
        <v>0.53412668789290796</v>
      </c>
      <c r="AL861" s="17">
        <v>0.61801084406674101</v>
      </c>
      <c r="AM861" s="17">
        <v>0.40197480247140299</v>
      </c>
      <c r="AN861" s="17">
        <v>0.41651682728850697</v>
      </c>
      <c r="AO861" s="17"/>
      <c r="AP861" s="17">
        <v>0.58395978077564803</v>
      </c>
      <c r="AQ861" s="17">
        <v>0.53977172020960196</v>
      </c>
      <c r="AR861" s="17">
        <v>0.56068156273471503</v>
      </c>
    </row>
    <row r="862" spans="2:44" x14ac:dyDescent="0.5">
      <c r="B862" t="s">
        <v>370</v>
      </c>
      <c r="C862" s="17">
        <v>0.218740352384618</v>
      </c>
      <c r="D862" s="17">
        <v>0.209659625432186</v>
      </c>
      <c r="E862" s="17">
        <v>0.22847338004564899</v>
      </c>
      <c r="F862" s="17"/>
      <c r="G862" s="17">
        <v>0.240305971592848</v>
      </c>
      <c r="H862" s="17">
        <v>0.21217197098014301</v>
      </c>
      <c r="I862" s="17">
        <v>0.22510879184997101</v>
      </c>
      <c r="J862" s="17">
        <v>0.18986096180023401</v>
      </c>
      <c r="K862" s="17">
        <v>0.227590436301538</v>
      </c>
      <c r="L862" s="17">
        <v>0.22212465560152</v>
      </c>
      <c r="M862" s="17"/>
      <c r="N862" s="17">
        <v>0.18691395699007299</v>
      </c>
      <c r="O862" s="17">
        <v>0.21427711876163799</v>
      </c>
      <c r="P862" s="17">
        <v>0.25652317750671699</v>
      </c>
      <c r="Q862" s="17">
        <v>0.22238128740336499</v>
      </c>
      <c r="R862" s="17"/>
      <c r="S862" s="17">
        <v>0.22914193636395999</v>
      </c>
      <c r="T862" s="17">
        <v>0.200513711175204</v>
      </c>
      <c r="U862" s="17">
        <v>0.239805116704981</v>
      </c>
      <c r="V862" s="17">
        <v>0.21764737282410301</v>
      </c>
      <c r="W862" s="17">
        <v>0.237076472714667</v>
      </c>
      <c r="X862" s="17">
        <v>0.23608973817835399</v>
      </c>
      <c r="Y862" s="17">
        <v>0.26725563118179202</v>
      </c>
      <c r="Z862" s="17">
        <v>0.22677090023801499</v>
      </c>
      <c r="AA862" s="17">
        <v>0.224983343642432</v>
      </c>
      <c r="AB862" s="17">
        <v>0.14556161467921</v>
      </c>
      <c r="AC862" s="17">
        <v>0.220345326413799</v>
      </c>
      <c r="AD862" s="17">
        <v>0.154525119747006</v>
      </c>
      <c r="AE862" s="17"/>
      <c r="AF862" s="17">
        <v>0.229019042129884</v>
      </c>
      <c r="AG862" s="17">
        <v>0.19299551721984401</v>
      </c>
      <c r="AH862" s="17">
        <v>0.23546031832457301</v>
      </c>
      <c r="AI862" s="17"/>
      <c r="AJ862" s="17">
        <v>0.23178316266723101</v>
      </c>
      <c r="AK862" s="17">
        <v>0.18941730921382399</v>
      </c>
      <c r="AL862" s="17">
        <v>0.17461037562427101</v>
      </c>
      <c r="AM862" s="17">
        <v>0.27667238745223499</v>
      </c>
      <c r="AN862" s="17">
        <v>0.25290999011868198</v>
      </c>
      <c r="AO862" s="17"/>
      <c r="AP862" s="17">
        <v>0.21458952098259801</v>
      </c>
      <c r="AQ862" s="17">
        <v>0.18352218863841799</v>
      </c>
      <c r="AR862" s="17">
        <v>0.156406273290458</v>
      </c>
    </row>
    <row r="863" spans="2:44" x14ac:dyDescent="0.5">
      <c r="B863" t="s">
        <v>371</v>
      </c>
      <c r="C863" s="17">
        <v>3.2958059666100298E-2</v>
      </c>
      <c r="D863" s="17">
        <v>3.6414415455684503E-2</v>
      </c>
      <c r="E863" s="17">
        <v>2.9709598260319801E-2</v>
      </c>
      <c r="F863" s="17"/>
      <c r="G863" s="17">
        <v>4.78616342879385E-2</v>
      </c>
      <c r="H863" s="17">
        <v>2.1510546239473901E-2</v>
      </c>
      <c r="I863" s="17">
        <v>3.07849844105605E-2</v>
      </c>
      <c r="J863" s="17">
        <v>5.05370335563049E-2</v>
      </c>
      <c r="K863" s="17">
        <v>2.42061265316432E-2</v>
      </c>
      <c r="L863" s="17">
        <v>2.56447767516364E-2</v>
      </c>
      <c r="M863" s="17"/>
      <c r="N863" s="17">
        <v>1.9560968150980601E-2</v>
      </c>
      <c r="O863" s="17">
        <v>2.20038849232236E-2</v>
      </c>
      <c r="P863" s="17">
        <v>4.9174740008107697E-2</v>
      </c>
      <c r="Q863" s="17">
        <v>4.4868697102288697E-2</v>
      </c>
      <c r="R863" s="17"/>
      <c r="S863" s="17">
        <v>3.1961538171712503E-2</v>
      </c>
      <c r="T863" s="17">
        <v>4.1679806925226097E-2</v>
      </c>
      <c r="U863" s="17">
        <v>2.0259140846958401E-2</v>
      </c>
      <c r="V863" s="17">
        <v>4.27524797163992E-2</v>
      </c>
      <c r="W863" s="17">
        <v>1.9765232984524098E-2</v>
      </c>
      <c r="X863" s="17">
        <v>2.5641677440597501E-2</v>
      </c>
      <c r="Y863" s="17">
        <v>4.1525084203639498E-2</v>
      </c>
      <c r="Z863" s="17">
        <v>3.5509419826762E-2</v>
      </c>
      <c r="AA863" s="17">
        <v>3.5622627715406099E-2</v>
      </c>
      <c r="AB863" s="17">
        <v>3.4096643028383902E-2</v>
      </c>
      <c r="AC863" s="17">
        <v>0</v>
      </c>
      <c r="AD863" s="17">
        <v>7.3157157608549697E-2</v>
      </c>
      <c r="AE863" s="17"/>
      <c r="AF863" s="17">
        <v>5.2679640715954497E-2</v>
      </c>
      <c r="AG863" s="17">
        <v>1.42157328789642E-2</v>
      </c>
      <c r="AH863" s="17">
        <v>3.7825190335019701E-2</v>
      </c>
      <c r="AI863" s="17"/>
      <c r="AJ863" s="17">
        <v>3.2838685344958402E-2</v>
      </c>
      <c r="AK863" s="17">
        <v>3.1992677920691499E-2</v>
      </c>
      <c r="AL863" s="17">
        <v>0</v>
      </c>
      <c r="AM863" s="17">
        <v>0.16683350082019799</v>
      </c>
      <c r="AN863" s="17">
        <v>4.1792798550179297E-2</v>
      </c>
      <c r="AO863" s="17"/>
      <c r="AP863" s="17">
        <v>5.2132975115184296E-3</v>
      </c>
      <c r="AQ863" s="17">
        <v>2.9648134570574899E-2</v>
      </c>
      <c r="AR863" s="17">
        <v>1.6779181026820099E-2</v>
      </c>
    </row>
    <row r="864" spans="2:44" x14ac:dyDescent="0.5">
      <c r="B864" t="s">
        <v>87</v>
      </c>
      <c r="C864" s="17">
        <v>5.5620821160652797E-2</v>
      </c>
      <c r="D864" s="17">
        <v>3.88011567583759E-2</v>
      </c>
      <c r="E864" s="17">
        <v>7.13318200927993E-2</v>
      </c>
      <c r="F864" s="17"/>
      <c r="G864" s="17">
        <v>4.45838587235452E-2</v>
      </c>
      <c r="H864" s="17">
        <v>5.2794122405434303E-2</v>
      </c>
      <c r="I864" s="17">
        <v>5.8660223384250698E-2</v>
      </c>
      <c r="J864" s="17">
        <v>6.3568413134563406E-2</v>
      </c>
      <c r="K864" s="17">
        <v>6.6572454328155894E-2</v>
      </c>
      <c r="L864" s="17">
        <v>4.8910621549300502E-2</v>
      </c>
      <c r="M864" s="17"/>
      <c r="N864" s="17">
        <v>3.4031488084554799E-2</v>
      </c>
      <c r="O864" s="17">
        <v>4.6618212113190297E-2</v>
      </c>
      <c r="P864" s="17">
        <v>4.2908267278570403E-2</v>
      </c>
      <c r="Q864" s="17">
        <v>9.9970485472895901E-2</v>
      </c>
      <c r="R864" s="17"/>
      <c r="S864" s="17">
        <v>5.6937635512060103E-2</v>
      </c>
      <c r="T864" s="17">
        <v>5.1811715476613097E-2</v>
      </c>
      <c r="U864" s="17">
        <v>7.34192390466651E-2</v>
      </c>
      <c r="V864" s="17">
        <v>3.1747375411152398E-2</v>
      </c>
      <c r="W864" s="17">
        <v>2.0080312796290401E-2</v>
      </c>
      <c r="X864" s="17">
        <v>7.5398736797712307E-2</v>
      </c>
      <c r="Y864" s="17">
        <v>8.6293003443126598E-2</v>
      </c>
      <c r="Z864" s="17">
        <v>3.7085663286830502E-2</v>
      </c>
      <c r="AA864" s="17">
        <v>4.2982173346282897E-2</v>
      </c>
      <c r="AB864" s="17">
        <v>6.5098125500838003E-2</v>
      </c>
      <c r="AC864" s="17">
        <v>5.4772652864739403E-2</v>
      </c>
      <c r="AD864" s="17">
        <v>7.5870189706309196E-2</v>
      </c>
      <c r="AE864" s="17"/>
      <c r="AF864" s="17">
        <v>5.0735095355782703E-2</v>
      </c>
      <c r="AG864" s="17">
        <v>3.1709592982057902E-2</v>
      </c>
      <c r="AH864" s="17">
        <v>9.2827809418948304E-2</v>
      </c>
      <c r="AI864" s="17"/>
      <c r="AJ864" s="17">
        <v>3.76899114007977E-2</v>
      </c>
      <c r="AK864" s="17">
        <v>3.8330937298724797E-2</v>
      </c>
      <c r="AL864" s="17">
        <v>4.0419420378340003E-2</v>
      </c>
      <c r="AM864" s="17">
        <v>2.58966359378743E-2</v>
      </c>
      <c r="AN864" s="17">
        <v>0.113608080502103</v>
      </c>
      <c r="AO864" s="17"/>
      <c r="AP864" s="17">
        <v>2.1427907155001001E-2</v>
      </c>
      <c r="AQ864" s="17">
        <v>3.7692125346086798E-2</v>
      </c>
      <c r="AR864" s="17">
        <v>5.0671213136155302E-2</v>
      </c>
    </row>
    <row r="865" spans="2:44" x14ac:dyDescent="0.5">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17"/>
      <c r="AK865" s="17"/>
      <c r="AL865" s="17"/>
      <c r="AM865" s="17"/>
      <c r="AN865" s="17"/>
      <c r="AO865" s="17"/>
      <c r="AP865" s="17"/>
      <c r="AQ865" s="17"/>
      <c r="AR865" s="17"/>
    </row>
    <row r="866" spans="2:44" x14ac:dyDescent="0.5">
      <c r="B866" s="6" t="s">
        <v>382</v>
      </c>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17"/>
      <c r="AK866" s="17"/>
      <c r="AL866" s="17"/>
      <c r="AM866" s="17"/>
      <c r="AN866" s="17"/>
      <c r="AO866" s="17"/>
      <c r="AP866" s="17"/>
      <c r="AQ866" s="17"/>
      <c r="AR866" s="17"/>
    </row>
    <row r="867" spans="2:44" x14ac:dyDescent="0.5">
      <c r="B867" s="24" t="s">
        <v>75</v>
      </c>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17"/>
      <c r="AK867" s="17"/>
      <c r="AL867" s="17"/>
      <c r="AM867" s="17"/>
      <c r="AN867" s="17"/>
      <c r="AO867" s="17"/>
      <c r="AP867" s="17"/>
      <c r="AQ867" s="17"/>
      <c r="AR867" s="17"/>
    </row>
    <row r="868" spans="2:44" x14ac:dyDescent="0.5">
      <c r="B868" t="s">
        <v>376</v>
      </c>
      <c r="C868" s="17">
        <v>0.55477368713839703</v>
      </c>
      <c r="D868" s="17">
        <v>0.56605264930732402</v>
      </c>
      <c r="E868" s="17">
        <v>0.54294821393118098</v>
      </c>
      <c r="F868" s="17"/>
      <c r="G868" s="17">
        <v>0.54702021351638996</v>
      </c>
      <c r="H868" s="17">
        <v>0.53765875322406198</v>
      </c>
      <c r="I868" s="17">
        <v>0.53016533215769801</v>
      </c>
      <c r="J868" s="17">
        <v>0.52826253214651098</v>
      </c>
      <c r="K868" s="17">
        <v>0.56615653186783799</v>
      </c>
      <c r="L868" s="17">
        <v>0.607923199390075</v>
      </c>
      <c r="M868" s="17"/>
      <c r="N868" s="17">
        <v>0.59063007199940298</v>
      </c>
      <c r="O868" s="17">
        <v>0.60975620934914498</v>
      </c>
      <c r="P868" s="17">
        <v>0.507382940069112</v>
      </c>
      <c r="Q868" s="17">
        <v>0.50239247269310106</v>
      </c>
      <c r="R868" s="17"/>
      <c r="S868" s="17">
        <v>0.56611944731529096</v>
      </c>
      <c r="T868" s="17">
        <v>0.53949344512750796</v>
      </c>
      <c r="U868" s="17">
        <v>0.54193798714197905</v>
      </c>
      <c r="V868" s="17">
        <v>0.51822337816379704</v>
      </c>
      <c r="W868" s="17">
        <v>0.52241535644695403</v>
      </c>
      <c r="X868" s="17">
        <v>0.551747098097083</v>
      </c>
      <c r="Y868" s="17">
        <v>0.55430626785194503</v>
      </c>
      <c r="Z868" s="17">
        <v>0.55178235652462504</v>
      </c>
      <c r="AA868" s="17">
        <v>0.59971115767969996</v>
      </c>
      <c r="AB868" s="17">
        <v>0.56843338372449004</v>
      </c>
      <c r="AC868" s="17">
        <v>0.600309540935688</v>
      </c>
      <c r="AD868" s="17">
        <v>0.51963451044360998</v>
      </c>
      <c r="AE868" s="17"/>
      <c r="AF868" s="17">
        <v>0.54089966087783703</v>
      </c>
      <c r="AG868" s="17">
        <v>0.60121506356943999</v>
      </c>
      <c r="AH868" s="17">
        <v>0.471497217950202</v>
      </c>
      <c r="AI868" s="17"/>
      <c r="AJ868" s="17">
        <v>0.60018700509475797</v>
      </c>
      <c r="AK868" s="17">
        <v>0.51545291110795499</v>
      </c>
      <c r="AL868" s="17">
        <v>0.62643867566248901</v>
      </c>
      <c r="AM868" s="17">
        <v>0.50042671772224101</v>
      </c>
      <c r="AN868" s="17">
        <v>0.50840242675643299</v>
      </c>
      <c r="AO868" s="17"/>
      <c r="AP868" s="17">
        <v>0.60879028618667597</v>
      </c>
      <c r="AQ868" s="17">
        <v>0.55052078018191197</v>
      </c>
      <c r="AR868" s="17">
        <v>0.68970726692597095</v>
      </c>
    </row>
    <row r="869" spans="2:44" x14ac:dyDescent="0.5">
      <c r="B869" t="s">
        <v>377</v>
      </c>
      <c r="C869" s="17">
        <v>0.45243917929774002</v>
      </c>
      <c r="D869" s="17">
        <v>0.43541595895403801</v>
      </c>
      <c r="E869" s="17">
        <v>0.46787119466013999</v>
      </c>
      <c r="F869" s="17"/>
      <c r="G869" s="17">
        <v>0.45576804825587403</v>
      </c>
      <c r="H869" s="17">
        <v>0.46561153494589003</v>
      </c>
      <c r="I869" s="17">
        <v>0.43584105602476603</v>
      </c>
      <c r="J869" s="17">
        <v>0.43630345291290201</v>
      </c>
      <c r="K869" s="17">
        <v>0.41101325787944698</v>
      </c>
      <c r="L869" s="17">
        <v>0.49419718340539998</v>
      </c>
      <c r="M869" s="17"/>
      <c r="N869" s="17">
        <v>0.476655631443826</v>
      </c>
      <c r="O869" s="17">
        <v>0.46402426582533701</v>
      </c>
      <c r="P869" s="17">
        <v>0.45662596937106797</v>
      </c>
      <c r="Q869" s="17">
        <v>0.40917414011890202</v>
      </c>
      <c r="R869" s="17"/>
      <c r="S869" s="17">
        <v>0.44702774218957603</v>
      </c>
      <c r="T869" s="17">
        <v>0.43674836037532699</v>
      </c>
      <c r="U869" s="17">
        <v>0.49874211651116501</v>
      </c>
      <c r="V869" s="17">
        <v>0.39490602258879298</v>
      </c>
      <c r="W869" s="17">
        <v>0.54111522599592699</v>
      </c>
      <c r="X869" s="17">
        <v>0.50562186520517405</v>
      </c>
      <c r="Y869" s="17">
        <v>0.43565461852873699</v>
      </c>
      <c r="Z869" s="17">
        <v>0.37010738559650702</v>
      </c>
      <c r="AA869" s="17">
        <v>0.48554835953782</v>
      </c>
      <c r="AB869" s="17">
        <v>0.36874156631803701</v>
      </c>
      <c r="AC869" s="17">
        <v>0.50044973211993005</v>
      </c>
      <c r="AD869" s="17">
        <v>0.431127990153306</v>
      </c>
      <c r="AE869" s="17"/>
      <c r="AF869" s="17">
        <v>0.45638781949540702</v>
      </c>
      <c r="AG869" s="17">
        <v>0.48363947113321099</v>
      </c>
      <c r="AH869" s="17">
        <v>0.35908021594877998</v>
      </c>
      <c r="AI869" s="17"/>
      <c r="AJ869" s="17">
        <v>0.45840119397218299</v>
      </c>
      <c r="AK869" s="17">
        <v>0.47524222644380598</v>
      </c>
      <c r="AL869" s="17">
        <v>0.47754340525603201</v>
      </c>
      <c r="AM869" s="17">
        <v>0.36212240944593199</v>
      </c>
      <c r="AN869" s="17">
        <v>0.423467954908541</v>
      </c>
      <c r="AO869" s="17"/>
      <c r="AP869" s="17">
        <v>0.46527975454001902</v>
      </c>
      <c r="AQ869" s="17">
        <v>0.48012312952050201</v>
      </c>
      <c r="AR869" s="17">
        <v>0.491518970525683</v>
      </c>
    </row>
    <row r="870" spans="2:44" x14ac:dyDescent="0.5">
      <c r="B870" t="s">
        <v>378</v>
      </c>
      <c r="C870" s="17">
        <v>0.36311011540977201</v>
      </c>
      <c r="D870" s="17">
        <v>0.422629058602771</v>
      </c>
      <c r="E870" s="17">
        <v>0.30448640222270401</v>
      </c>
      <c r="F870" s="17"/>
      <c r="G870" s="17">
        <v>0.34288241251970097</v>
      </c>
      <c r="H870" s="17">
        <v>0.39880876647420199</v>
      </c>
      <c r="I870" s="17">
        <v>0.378281870199975</v>
      </c>
      <c r="J870" s="17">
        <v>0.39985897076174498</v>
      </c>
      <c r="K870" s="17">
        <v>0.33364099961743998</v>
      </c>
      <c r="L870" s="17">
        <v>0.32505308394062998</v>
      </c>
      <c r="M870" s="17"/>
      <c r="N870" s="17">
        <v>0.40223522760855002</v>
      </c>
      <c r="O870" s="17">
        <v>0.36021045851898498</v>
      </c>
      <c r="P870" s="17">
        <v>0.371546410483862</v>
      </c>
      <c r="Q870" s="17">
        <v>0.31644219291147702</v>
      </c>
      <c r="R870" s="17"/>
      <c r="S870" s="17">
        <v>0.39081322934208101</v>
      </c>
      <c r="T870" s="17">
        <v>0.31974057381453802</v>
      </c>
      <c r="U870" s="17">
        <v>0.302099400484176</v>
      </c>
      <c r="V870" s="17">
        <v>0.324776264519407</v>
      </c>
      <c r="W870" s="17">
        <v>0.39167836163689201</v>
      </c>
      <c r="X870" s="17">
        <v>0.401746383752356</v>
      </c>
      <c r="Y870" s="17">
        <v>0.37185796480474598</v>
      </c>
      <c r="Z870" s="17">
        <v>0.39009247150161802</v>
      </c>
      <c r="AA870" s="17">
        <v>0.39895317336630898</v>
      </c>
      <c r="AB870" s="17">
        <v>0.39547644461593501</v>
      </c>
      <c r="AC870" s="17">
        <v>0.31066935614471197</v>
      </c>
      <c r="AD870" s="17">
        <v>0.31646672130655701</v>
      </c>
      <c r="AE870" s="17"/>
      <c r="AF870" s="17">
        <v>0.35433933944079998</v>
      </c>
      <c r="AG870" s="17">
        <v>0.39995455872616498</v>
      </c>
      <c r="AH870" s="17">
        <v>0.33188865307934301</v>
      </c>
      <c r="AI870" s="17"/>
      <c r="AJ870" s="17">
        <v>0.35525212456112998</v>
      </c>
      <c r="AK870" s="17">
        <v>0.40163655654172298</v>
      </c>
      <c r="AL870" s="17">
        <v>0.42067507604020399</v>
      </c>
      <c r="AM870" s="17">
        <v>0.30756663911150101</v>
      </c>
      <c r="AN870" s="17">
        <v>0.30856689848558599</v>
      </c>
      <c r="AO870" s="17"/>
      <c r="AP870" s="17">
        <v>0.41010008364637002</v>
      </c>
      <c r="AQ870" s="17">
        <v>0.414886163618717</v>
      </c>
      <c r="AR870" s="17">
        <v>0.40229120373161797</v>
      </c>
    </row>
    <row r="871" spans="2:44" x14ac:dyDescent="0.5">
      <c r="B871" t="s">
        <v>379</v>
      </c>
      <c r="C871" s="17">
        <v>0.30958161589630401</v>
      </c>
      <c r="D871" s="17">
        <v>0.30092927742828102</v>
      </c>
      <c r="E871" s="17">
        <v>0.31721574790921597</v>
      </c>
      <c r="F871" s="17"/>
      <c r="G871" s="17">
        <v>0.35019285989353699</v>
      </c>
      <c r="H871" s="17">
        <v>0.29758814517677701</v>
      </c>
      <c r="I871" s="17">
        <v>0.26244703897225102</v>
      </c>
      <c r="J871" s="17">
        <v>0.294884664446944</v>
      </c>
      <c r="K871" s="17">
        <v>0.32732663088880398</v>
      </c>
      <c r="L871" s="17">
        <v>0.330809506533562</v>
      </c>
      <c r="M871" s="17"/>
      <c r="N871" s="17">
        <v>0.29911416129239099</v>
      </c>
      <c r="O871" s="17">
        <v>0.30280642943107799</v>
      </c>
      <c r="P871" s="17">
        <v>0.34826027870423798</v>
      </c>
      <c r="Q871" s="17">
        <v>0.29284908234723001</v>
      </c>
      <c r="R871" s="17"/>
      <c r="S871" s="17">
        <v>0.302383174403764</v>
      </c>
      <c r="T871" s="17">
        <v>0.28488798735714999</v>
      </c>
      <c r="U871" s="17">
        <v>0.31066321675400899</v>
      </c>
      <c r="V871" s="17">
        <v>0.30025898812977803</v>
      </c>
      <c r="W871" s="17">
        <v>0.38580339819300302</v>
      </c>
      <c r="X871" s="17">
        <v>0.29963131083068401</v>
      </c>
      <c r="Y871" s="17">
        <v>0.29034661680803298</v>
      </c>
      <c r="Z871" s="17">
        <v>0.24035581042535201</v>
      </c>
      <c r="AA871" s="17">
        <v>0.34547774811357301</v>
      </c>
      <c r="AB871" s="17">
        <v>0.32905723329949099</v>
      </c>
      <c r="AC871" s="17">
        <v>0.28371709921694399</v>
      </c>
      <c r="AD871" s="17">
        <v>0.32352740299583199</v>
      </c>
      <c r="AE871" s="17"/>
      <c r="AF871" s="17">
        <v>0.29837549339983199</v>
      </c>
      <c r="AG871" s="17">
        <v>0.31457205269952199</v>
      </c>
      <c r="AH871" s="17">
        <v>0.30968322183782798</v>
      </c>
      <c r="AI871" s="17"/>
      <c r="AJ871" s="17">
        <v>0.33371230343383201</v>
      </c>
      <c r="AK871" s="17">
        <v>0.31606020037162202</v>
      </c>
      <c r="AL871" s="17">
        <v>0.25419869976977499</v>
      </c>
      <c r="AM871" s="17">
        <v>0.210548445933572</v>
      </c>
      <c r="AN871" s="17">
        <v>0.27312312290555602</v>
      </c>
      <c r="AO871" s="17"/>
      <c r="AP871" s="17">
        <v>0.340406406579147</v>
      </c>
      <c r="AQ871" s="17">
        <v>0.33912895081549399</v>
      </c>
      <c r="AR871" s="17">
        <v>0.33037290243779999</v>
      </c>
    </row>
    <row r="872" spans="2:44" x14ac:dyDescent="0.5">
      <c r="B872" t="s">
        <v>380</v>
      </c>
      <c r="C872" s="17">
        <v>0.30215921667371898</v>
      </c>
      <c r="D872" s="17">
        <v>0.35599481207846601</v>
      </c>
      <c r="E872" s="17">
        <v>0.24885048250404099</v>
      </c>
      <c r="F872" s="17"/>
      <c r="G872" s="17">
        <v>0.34671687883533803</v>
      </c>
      <c r="H872" s="17">
        <v>0.36222672531286199</v>
      </c>
      <c r="I872" s="17">
        <v>0.33864346651677701</v>
      </c>
      <c r="J872" s="17">
        <v>0.30074346384158102</v>
      </c>
      <c r="K872" s="17">
        <v>0.24688630536762901</v>
      </c>
      <c r="L872" s="17">
        <v>0.232306093903279</v>
      </c>
      <c r="M872" s="17"/>
      <c r="N872" s="17">
        <v>0.357984937368162</v>
      </c>
      <c r="O872" s="17">
        <v>0.27910627521931802</v>
      </c>
      <c r="P872" s="17">
        <v>0.30178426648963802</v>
      </c>
      <c r="Q872" s="17">
        <v>0.26363269081986201</v>
      </c>
      <c r="R872" s="17"/>
      <c r="S872" s="17">
        <v>0.34337312216872101</v>
      </c>
      <c r="T872" s="17">
        <v>0.27314604369525097</v>
      </c>
      <c r="U872" s="17">
        <v>0.24889109530423201</v>
      </c>
      <c r="V872" s="17">
        <v>0.29542616397924998</v>
      </c>
      <c r="W872" s="17">
        <v>0.31918119982670201</v>
      </c>
      <c r="X872" s="17">
        <v>0.32789598146479898</v>
      </c>
      <c r="Y872" s="17">
        <v>0.256339207626265</v>
      </c>
      <c r="Z872" s="17">
        <v>0.274323774250462</v>
      </c>
      <c r="AA872" s="17">
        <v>0.32682285794243299</v>
      </c>
      <c r="AB872" s="17">
        <v>0.295144274145967</v>
      </c>
      <c r="AC872" s="17">
        <v>0.388238338349987</v>
      </c>
      <c r="AD872" s="17">
        <v>0.22588338019666199</v>
      </c>
      <c r="AE872" s="17"/>
      <c r="AF872" s="17">
        <v>0.26401251813610499</v>
      </c>
      <c r="AG872" s="17">
        <v>0.32465510764429001</v>
      </c>
      <c r="AH872" s="17">
        <v>0.31338874254454702</v>
      </c>
      <c r="AI872" s="17"/>
      <c r="AJ872" s="17">
        <v>0.28191668119427998</v>
      </c>
      <c r="AK872" s="17">
        <v>0.33580337602428001</v>
      </c>
      <c r="AL872" s="17">
        <v>0.35305569676609599</v>
      </c>
      <c r="AM872" s="17">
        <v>0.179099336720144</v>
      </c>
      <c r="AN872" s="17">
        <v>0.29986179995972401</v>
      </c>
      <c r="AO872" s="17"/>
      <c r="AP872" s="17">
        <v>0.31348740158148197</v>
      </c>
      <c r="AQ872" s="17">
        <v>0.34302920362914502</v>
      </c>
      <c r="AR872" s="17">
        <v>0.36906487833674401</v>
      </c>
    </row>
    <row r="873" spans="2:44" x14ac:dyDescent="0.5">
      <c r="B873" t="s">
        <v>87</v>
      </c>
      <c r="C873" s="17">
        <v>9.0046280965666706E-2</v>
      </c>
      <c r="D873" s="17">
        <v>6.0450461242564299E-2</v>
      </c>
      <c r="E873" s="17">
        <v>0.118378297901422</v>
      </c>
      <c r="F873" s="17"/>
      <c r="G873" s="17">
        <v>8.4068506744577096E-2</v>
      </c>
      <c r="H873" s="17">
        <v>7.3743523222162793E-2</v>
      </c>
      <c r="I873" s="17">
        <v>9.4751173468030997E-2</v>
      </c>
      <c r="J873" s="17">
        <v>9.4262979768337501E-2</v>
      </c>
      <c r="K873" s="17">
        <v>9.0169887429218498E-2</v>
      </c>
      <c r="L873" s="17">
        <v>9.9899585312218597E-2</v>
      </c>
      <c r="M873" s="17"/>
      <c r="N873" s="17">
        <v>6.94819198277912E-2</v>
      </c>
      <c r="O873" s="17">
        <v>7.4924838267606694E-2</v>
      </c>
      <c r="P873" s="17">
        <v>7.2480699065611498E-2</v>
      </c>
      <c r="Q873" s="17">
        <v>0.14426015643724099</v>
      </c>
      <c r="R873" s="17"/>
      <c r="S873" s="17">
        <v>8.7688892339499003E-2</v>
      </c>
      <c r="T873" s="17">
        <v>0.116215462078248</v>
      </c>
      <c r="U873" s="17">
        <v>0.12825682234060101</v>
      </c>
      <c r="V873" s="17">
        <v>7.9860240752540307E-2</v>
      </c>
      <c r="W873" s="17">
        <v>4.1201224299718002E-2</v>
      </c>
      <c r="X873" s="17">
        <v>9.5470010014924195E-2</v>
      </c>
      <c r="Y873" s="17">
        <v>0.12645640722535501</v>
      </c>
      <c r="Z873" s="17">
        <v>0.117937147983179</v>
      </c>
      <c r="AA873" s="17">
        <v>5.53251977175915E-2</v>
      </c>
      <c r="AB873" s="17">
        <v>7.5067291894392804E-2</v>
      </c>
      <c r="AC873" s="17">
        <v>8.7897030647013999E-2</v>
      </c>
      <c r="AD873" s="17">
        <v>5.55754490545525E-2</v>
      </c>
      <c r="AE873" s="17"/>
      <c r="AF873" s="17">
        <v>9.2000548217237396E-2</v>
      </c>
      <c r="AG873" s="17">
        <v>5.7544389150973402E-2</v>
      </c>
      <c r="AH873" s="17">
        <v>0.13768918319374601</v>
      </c>
      <c r="AI873" s="17"/>
      <c r="AJ873" s="17">
        <v>7.0856843383587303E-2</v>
      </c>
      <c r="AK873" s="17">
        <v>7.6858707525278E-2</v>
      </c>
      <c r="AL873" s="17">
        <v>6.17825674930279E-2</v>
      </c>
      <c r="AM873" s="17">
        <v>0.122816341512029</v>
      </c>
      <c r="AN873" s="17">
        <v>0.15918708183907401</v>
      </c>
      <c r="AO873" s="17"/>
      <c r="AP873" s="17">
        <v>5.2135682315088298E-2</v>
      </c>
      <c r="AQ873" s="17">
        <v>6.5473717200330003E-2</v>
      </c>
      <c r="AR873" s="17">
        <v>6.5779359896987494E-2</v>
      </c>
    </row>
    <row r="874" spans="2:44" x14ac:dyDescent="0.5">
      <c r="B874" t="s">
        <v>381</v>
      </c>
      <c r="C874" s="17">
        <v>4.6865464547582898E-2</v>
      </c>
      <c r="D874" s="17">
        <v>5.4082300417451303E-2</v>
      </c>
      <c r="E874" s="17">
        <v>3.9996548527178599E-2</v>
      </c>
      <c r="F874" s="17"/>
      <c r="G874" s="17">
        <v>5.8917165501241903E-2</v>
      </c>
      <c r="H874" s="17">
        <v>2.4367582913056001E-2</v>
      </c>
      <c r="I874" s="17">
        <v>4.4635458348595003E-2</v>
      </c>
      <c r="J874" s="17">
        <v>4.5991173532210501E-2</v>
      </c>
      <c r="K874" s="17">
        <v>5.6039511955683199E-2</v>
      </c>
      <c r="L874" s="17">
        <v>5.3458640245426597E-2</v>
      </c>
      <c r="M874" s="17"/>
      <c r="N874" s="17">
        <v>2.9426029647204199E-2</v>
      </c>
      <c r="O874" s="17">
        <v>3.5896024356706198E-2</v>
      </c>
      <c r="P874" s="17">
        <v>5.7028973580587901E-2</v>
      </c>
      <c r="Q874" s="17">
        <v>6.65434847849007E-2</v>
      </c>
      <c r="R874" s="17"/>
      <c r="S874" s="17">
        <v>4.3775368015400398E-2</v>
      </c>
      <c r="T874" s="17">
        <v>5.6099809047775603E-2</v>
      </c>
      <c r="U874" s="17">
        <v>5.5733765676388498E-2</v>
      </c>
      <c r="V874" s="17">
        <v>8.7612056923298001E-2</v>
      </c>
      <c r="W874" s="17">
        <v>2.5984741672079099E-2</v>
      </c>
      <c r="X874" s="17">
        <v>3.8165237719490097E-2</v>
      </c>
      <c r="Y874" s="17">
        <v>4.5306962881108401E-2</v>
      </c>
      <c r="Z874" s="17">
        <v>6.4525160497688999E-2</v>
      </c>
      <c r="AA874" s="17">
        <v>2.3056953850383401E-2</v>
      </c>
      <c r="AB874" s="17">
        <v>4.0891370515220703E-2</v>
      </c>
      <c r="AC874" s="17">
        <v>0</v>
      </c>
      <c r="AD874" s="17">
        <v>0.115086958589838</v>
      </c>
      <c r="AE874" s="17"/>
      <c r="AF874" s="17">
        <v>6.1932622197126301E-2</v>
      </c>
      <c r="AG874" s="17">
        <v>2.5508713668072398E-2</v>
      </c>
      <c r="AH874" s="17">
        <v>6.1191981551608203E-2</v>
      </c>
      <c r="AI874" s="17"/>
      <c r="AJ874" s="17">
        <v>5.1345151630090798E-2</v>
      </c>
      <c r="AK874" s="17">
        <v>2.5832072900886099E-2</v>
      </c>
      <c r="AL874" s="17">
        <v>2.70810325773078E-2</v>
      </c>
      <c r="AM874" s="17">
        <v>8.0470732909142001E-2</v>
      </c>
      <c r="AN874" s="17">
        <v>5.9917367837205401E-2</v>
      </c>
      <c r="AO874" s="17"/>
      <c r="AP874" s="17">
        <v>3.6911460056824899E-2</v>
      </c>
      <c r="AQ874" s="17">
        <v>2.16945136963324E-2</v>
      </c>
      <c r="AR874" s="17">
        <v>2.9516606309688199E-2</v>
      </c>
    </row>
    <row r="875" spans="2:44" x14ac:dyDescent="0.5">
      <c r="B875" t="s">
        <v>149</v>
      </c>
      <c r="C875" s="17">
        <v>1.94794724923023E-3</v>
      </c>
      <c r="D875" s="17">
        <v>3.0484901101791601E-3</v>
      </c>
      <c r="E875" s="17">
        <v>8.8005413556526497E-4</v>
      </c>
      <c r="F875" s="17"/>
      <c r="G875" s="17">
        <v>3.1359476196599402E-3</v>
      </c>
      <c r="H875" s="17">
        <v>0</v>
      </c>
      <c r="I875" s="17">
        <v>0</v>
      </c>
      <c r="J875" s="17">
        <v>0</v>
      </c>
      <c r="K875" s="17">
        <v>7.3592110667143502E-3</v>
      </c>
      <c r="L875" s="17">
        <v>2.2719888576412102E-3</v>
      </c>
      <c r="M875" s="17"/>
      <c r="N875" s="17">
        <v>1.65118059530736E-3</v>
      </c>
      <c r="O875" s="17">
        <v>1.68166256670013E-3</v>
      </c>
      <c r="P875" s="17">
        <v>2.7022106442967102E-3</v>
      </c>
      <c r="Q875" s="17">
        <v>1.90145510396093E-3</v>
      </c>
      <c r="R875" s="17"/>
      <c r="S875" s="17">
        <v>3.1141142046377502E-3</v>
      </c>
      <c r="T875" s="17">
        <v>3.6569181423678899E-3</v>
      </c>
      <c r="U875" s="17">
        <v>0</v>
      </c>
      <c r="V875" s="17">
        <v>0</v>
      </c>
      <c r="W875" s="17">
        <v>6.3369249074775097E-3</v>
      </c>
      <c r="X875" s="17">
        <v>0</v>
      </c>
      <c r="Y875" s="17">
        <v>0</v>
      </c>
      <c r="Z875" s="17">
        <v>0</v>
      </c>
      <c r="AA875" s="17">
        <v>0</v>
      </c>
      <c r="AB875" s="17">
        <v>6.5849308519089801E-3</v>
      </c>
      <c r="AC875" s="17">
        <v>0</v>
      </c>
      <c r="AD875" s="17">
        <v>0</v>
      </c>
      <c r="AE875" s="17"/>
      <c r="AF875" s="17">
        <v>2.5883008711154098E-3</v>
      </c>
      <c r="AG875" s="17">
        <v>1.4943091359810601E-3</v>
      </c>
      <c r="AH875" s="17">
        <v>2.8531944468407999E-3</v>
      </c>
      <c r="AI875" s="17"/>
      <c r="AJ875" s="17">
        <v>2.7403475441009802E-3</v>
      </c>
      <c r="AK875" s="17">
        <v>0</v>
      </c>
      <c r="AL875" s="17">
        <v>0</v>
      </c>
      <c r="AM875" s="17">
        <v>0</v>
      </c>
      <c r="AN875" s="17">
        <v>6.9419585217960099E-3</v>
      </c>
      <c r="AO875" s="17"/>
      <c r="AP875" s="17">
        <v>0</v>
      </c>
      <c r="AQ875" s="17">
        <v>1.2144459227575899E-3</v>
      </c>
      <c r="AR875" s="17">
        <v>0</v>
      </c>
    </row>
    <row r="876" spans="2:44" x14ac:dyDescent="0.5">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17"/>
      <c r="AK876" s="17"/>
      <c r="AL876" s="17"/>
      <c r="AM876" s="17"/>
      <c r="AN876" s="17"/>
      <c r="AO876" s="17"/>
      <c r="AP876" s="17"/>
      <c r="AQ876" s="17"/>
      <c r="AR876" s="17"/>
    </row>
    <row r="877" spans="2:44" x14ac:dyDescent="0.5">
      <c r="B877" s="6" t="s">
        <v>387</v>
      </c>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7"/>
      <c r="AL877" s="17"/>
      <c r="AM877" s="17"/>
      <c r="AN877" s="17"/>
      <c r="AO877" s="17"/>
      <c r="AP877" s="17"/>
      <c r="AQ877" s="17"/>
      <c r="AR877" s="17"/>
    </row>
    <row r="878" spans="2:44" x14ac:dyDescent="0.5">
      <c r="B878" s="24" t="s">
        <v>75</v>
      </c>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17"/>
      <c r="AK878" s="17"/>
      <c r="AL878" s="17"/>
      <c r="AM878" s="17"/>
      <c r="AN878" s="17"/>
      <c r="AO878" s="17"/>
      <c r="AP878" s="17"/>
      <c r="AQ878" s="17"/>
      <c r="AR878" s="17"/>
    </row>
    <row r="879" spans="2:44" x14ac:dyDescent="0.5">
      <c r="B879" t="s">
        <v>82</v>
      </c>
      <c r="C879" s="17">
        <v>0.23074421193709499</v>
      </c>
      <c r="D879" s="17">
        <v>0.26842054887446498</v>
      </c>
      <c r="E879" s="17">
        <v>0.19294728776589201</v>
      </c>
      <c r="F879" s="17"/>
      <c r="G879" s="17">
        <v>0.22637780083283801</v>
      </c>
      <c r="H879" s="17">
        <v>0.270530913645876</v>
      </c>
      <c r="I879" s="17">
        <v>0.25197500431361203</v>
      </c>
      <c r="J879" s="17">
        <v>0.226502256739747</v>
      </c>
      <c r="K879" s="17">
        <v>0.20909606946821699</v>
      </c>
      <c r="L879" s="17">
        <v>0.20205601215418401</v>
      </c>
      <c r="M879" s="17"/>
      <c r="N879" s="17">
        <v>0.29847770165055698</v>
      </c>
      <c r="O879" s="17">
        <v>0.21901540860228</v>
      </c>
      <c r="P879" s="17">
        <v>0.185612402695359</v>
      </c>
      <c r="Q879" s="17">
        <v>0.208166701180344</v>
      </c>
      <c r="R879" s="17"/>
      <c r="S879" s="17">
        <v>0.29168723462907198</v>
      </c>
      <c r="T879" s="17">
        <v>0.209037548878721</v>
      </c>
      <c r="U879" s="17">
        <v>0.22024652832510799</v>
      </c>
      <c r="V879" s="17">
        <v>0.20157800028971401</v>
      </c>
      <c r="W879" s="17">
        <v>0.22286557116413999</v>
      </c>
      <c r="X879" s="17">
        <v>0.29008021101889497</v>
      </c>
      <c r="Y879" s="17">
        <v>0.227997222887662</v>
      </c>
      <c r="Z879" s="17">
        <v>0.20323616259351601</v>
      </c>
      <c r="AA879" s="17">
        <v>0.21452791459514001</v>
      </c>
      <c r="AB879" s="17">
        <v>0.194561205535905</v>
      </c>
      <c r="AC879" s="17">
        <v>0.21492729577106801</v>
      </c>
      <c r="AD879" s="17">
        <v>0.23408326713476499</v>
      </c>
      <c r="AE879" s="17"/>
      <c r="AF879" s="17">
        <v>0.23157270212273501</v>
      </c>
      <c r="AG879" s="17">
        <v>0.25526892593788603</v>
      </c>
      <c r="AH879" s="17">
        <v>0.198251431265794</v>
      </c>
      <c r="AI879" s="17"/>
      <c r="AJ879" s="17">
        <v>0.24986655792151499</v>
      </c>
      <c r="AK879" s="17">
        <v>0.25963442154787397</v>
      </c>
      <c r="AL879" s="17">
        <v>0.22892924099835199</v>
      </c>
      <c r="AM879" s="17">
        <v>9.7823209842126599E-2</v>
      </c>
      <c r="AN879" s="17">
        <v>0.14113357687841399</v>
      </c>
      <c r="AO879" s="17"/>
      <c r="AP879" s="17">
        <v>0.25118428064804099</v>
      </c>
      <c r="AQ879" s="17">
        <v>0.25929893193307202</v>
      </c>
      <c r="AR879" s="17">
        <v>0.23874840915743101</v>
      </c>
    </row>
    <row r="880" spans="2:44" x14ac:dyDescent="0.5">
      <c r="B880" t="s">
        <v>83</v>
      </c>
      <c r="C880" s="17">
        <v>0.50146102917063995</v>
      </c>
      <c r="D880" s="17">
        <v>0.49407865694038899</v>
      </c>
      <c r="E880" s="17">
        <v>0.50954594715275303</v>
      </c>
      <c r="F880" s="17"/>
      <c r="G880" s="17">
        <v>0.49606203836721802</v>
      </c>
      <c r="H880" s="17">
        <v>0.48621618774133601</v>
      </c>
      <c r="I880" s="17">
        <v>0.49052213301603098</v>
      </c>
      <c r="J880" s="17">
        <v>0.492253529731498</v>
      </c>
      <c r="K880" s="17">
        <v>0.50525350697091698</v>
      </c>
      <c r="L880" s="17">
        <v>0.53134045226705795</v>
      </c>
      <c r="M880" s="17"/>
      <c r="N880" s="17">
        <v>0.48941345308647899</v>
      </c>
      <c r="O880" s="17">
        <v>0.54053042143569996</v>
      </c>
      <c r="P880" s="17">
        <v>0.50837830724851496</v>
      </c>
      <c r="Q880" s="17">
        <v>0.468561256051998</v>
      </c>
      <c r="R880" s="17"/>
      <c r="S880" s="17">
        <v>0.50621628563532195</v>
      </c>
      <c r="T880" s="17">
        <v>0.493113280296957</v>
      </c>
      <c r="U880" s="17">
        <v>0.46233196669417298</v>
      </c>
      <c r="V880" s="17">
        <v>0.52452790994901599</v>
      </c>
      <c r="W880" s="17">
        <v>0.484476617138486</v>
      </c>
      <c r="X880" s="17">
        <v>0.45699840807113801</v>
      </c>
      <c r="Y880" s="17">
        <v>0.45038703258783602</v>
      </c>
      <c r="Z880" s="17">
        <v>0.53602270422226495</v>
      </c>
      <c r="AA880" s="17">
        <v>0.55002441561445203</v>
      </c>
      <c r="AB880" s="17">
        <v>0.52472506950130704</v>
      </c>
      <c r="AC880" s="17">
        <v>0.52997224383352104</v>
      </c>
      <c r="AD880" s="17">
        <v>0.51888763930794801</v>
      </c>
      <c r="AE880" s="17"/>
      <c r="AF880" s="17">
        <v>0.48909096651065298</v>
      </c>
      <c r="AG880" s="17">
        <v>0.53227896679433595</v>
      </c>
      <c r="AH880" s="17">
        <v>0.46684859762888697</v>
      </c>
      <c r="AI880" s="17"/>
      <c r="AJ880" s="17">
        <v>0.48990311773794398</v>
      </c>
      <c r="AK880" s="17">
        <v>0.52453899369662504</v>
      </c>
      <c r="AL880" s="17">
        <v>0.54430899642880404</v>
      </c>
      <c r="AM880" s="17">
        <v>0.55373967550188397</v>
      </c>
      <c r="AN880" s="17">
        <v>0.50169660658605697</v>
      </c>
      <c r="AO880" s="17"/>
      <c r="AP880" s="17">
        <v>0.50129027458416398</v>
      </c>
      <c r="AQ880" s="17">
        <v>0.53326242820720304</v>
      </c>
      <c r="AR880" s="17">
        <v>0.49769590628221799</v>
      </c>
    </row>
    <row r="881" spans="2:44" x14ac:dyDescent="0.5">
      <c r="B881" t="s">
        <v>84</v>
      </c>
      <c r="C881" s="17">
        <v>0.18645458003127999</v>
      </c>
      <c r="D881" s="17">
        <v>0.16709347026916599</v>
      </c>
      <c r="E881" s="17">
        <v>0.206107697760298</v>
      </c>
      <c r="F881" s="17"/>
      <c r="G881" s="17">
        <v>0.200701467917453</v>
      </c>
      <c r="H881" s="17">
        <v>0.18372523839169</v>
      </c>
      <c r="I881" s="17">
        <v>0.155591576751863</v>
      </c>
      <c r="J881" s="17">
        <v>0.18345401285239701</v>
      </c>
      <c r="K881" s="17">
        <v>0.20532012411117201</v>
      </c>
      <c r="L881" s="17">
        <v>0.194121542689351</v>
      </c>
      <c r="M881" s="17"/>
      <c r="N881" s="17">
        <v>0.153160856918889</v>
      </c>
      <c r="O881" s="17">
        <v>0.180946835649164</v>
      </c>
      <c r="P881" s="17">
        <v>0.22226691956998301</v>
      </c>
      <c r="Q881" s="17">
        <v>0.19639749276846</v>
      </c>
      <c r="R881" s="17"/>
      <c r="S881" s="17">
        <v>0.145773739798153</v>
      </c>
      <c r="T881" s="17">
        <v>0.215760206889029</v>
      </c>
      <c r="U881" s="17">
        <v>0.27075685162584201</v>
      </c>
      <c r="V881" s="17">
        <v>0.19543193013174501</v>
      </c>
      <c r="W881" s="17">
        <v>0.222955192215122</v>
      </c>
      <c r="X881" s="17">
        <v>0.161738854060375</v>
      </c>
      <c r="Y881" s="17">
        <v>0.22508133645384201</v>
      </c>
      <c r="Z881" s="17">
        <v>0.17461170159356301</v>
      </c>
      <c r="AA881" s="17">
        <v>0.14268241710285401</v>
      </c>
      <c r="AB881" s="17">
        <v>0.174317316506789</v>
      </c>
      <c r="AC881" s="17">
        <v>0.16616900934346601</v>
      </c>
      <c r="AD881" s="17">
        <v>0.12961093238740701</v>
      </c>
      <c r="AE881" s="17"/>
      <c r="AF881" s="17">
        <v>0.20155997856601299</v>
      </c>
      <c r="AG881" s="17">
        <v>0.154312641457101</v>
      </c>
      <c r="AH881" s="17">
        <v>0.20793166480713501</v>
      </c>
      <c r="AI881" s="17"/>
      <c r="AJ881" s="17">
        <v>0.198109965789281</v>
      </c>
      <c r="AK881" s="17">
        <v>0.15401684777139801</v>
      </c>
      <c r="AL881" s="17">
        <v>0.165169314708494</v>
      </c>
      <c r="AM881" s="17">
        <v>0.142808963720128</v>
      </c>
      <c r="AN881" s="17">
        <v>0.21495223067136399</v>
      </c>
      <c r="AO881" s="17"/>
      <c r="AP881" s="17">
        <v>0.19514322547662499</v>
      </c>
      <c r="AQ881" s="17">
        <v>0.15602887623487099</v>
      </c>
      <c r="AR881" s="17">
        <v>0.197312175628582</v>
      </c>
    </row>
    <row r="882" spans="2:44" x14ac:dyDescent="0.5">
      <c r="B882" t="s">
        <v>85</v>
      </c>
      <c r="C882" s="17">
        <v>3.3915703037972998E-2</v>
      </c>
      <c r="D882" s="17">
        <v>3.2476156951173701E-2</v>
      </c>
      <c r="E882" s="17">
        <v>3.5455670932541497E-2</v>
      </c>
      <c r="F882" s="17"/>
      <c r="G882" s="17">
        <v>3.8321662253244203E-2</v>
      </c>
      <c r="H882" s="17">
        <v>2.0485091060824599E-2</v>
      </c>
      <c r="I882" s="17">
        <v>4.4098175582318301E-2</v>
      </c>
      <c r="J882" s="17">
        <v>5.0680931429239601E-2</v>
      </c>
      <c r="K882" s="17">
        <v>3.5417494611121397E-2</v>
      </c>
      <c r="L882" s="17">
        <v>1.8863727255699798E-2</v>
      </c>
      <c r="M882" s="17"/>
      <c r="N882" s="17">
        <v>1.99491288340123E-2</v>
      </c>
      <c r="O882" s="17">
        <v>3.2914265133358198E-2</v>
      </c>
      <c r="P882" s="17">
        <v>4.83106426224474E-2</v>
      </c>
      <c r="Q882" s="17">
        <v>3.7700717757073197E-2</v>
      </c>
      <c r="R882" s="17"/>
      <c r="S882" s="17">
        <v>2.2773737491394799E-2</v>
      </c>
      <c r="T882" s="17">
        <v>3.72932284192685E-2</v>
      </c>
      <c r="U882" s="17">
        <v>5.5640805659150404E-3</v>
      </c>
      <c r="V882" s="17">
        <v>2.1080809679487101E-2</v>
      </c>
      <c r="W882" s="17">
        <v>3.6875087956357397E-2</v>
      </c>
      <c r="X882" s="17">
        <v>3.5165603131991102E-2</v>
      </c>
      <c r="Y882" s="17">
        <v>4.8840383705765697E-2</v>
      </c>
      <c r="Z882" s="17">
        <v>7.4144269551453507E-2</v>
      </c>
      <c r="AA882" s="17">
        <v>3.9986066949543098E-2</v>
      </c>
      <c r="AB882" s="17">
        <v>5.5544270888241799E-2</v>
      </c>
      <c r="AC882" s="17">
        <v>1.8943759473109101E-2</v>
      </c>
      <c r="AD882" s="17">
        <v>1.9537435604331101E-2</v>
      </c>
      <c r="AE882" s="17"/>
      <c r="AF882" s="17">
        <v>3.2505245424353603E-2</v>
      </c>
      <c r="AG882" s="17">
        <v>3.2456586975476598E-2</v>
      </c>
      <c r="AH882" s="17">
        <v>3.69758578572933E-2</v>
      </c>
      <c r="AI882" s="17"/>
      <c r="AJ882" s="17">
        <v>2.7973945768987801E-2</v>
      </c>
      <c r="AK882" s="17">
        <v>3.1925586473655197E-2</v>
      </c>
      <c r="AL882" s="17">
        <v>3.4663313736516502E-2</v>
      </c>
      <c r="AM882" s="17">
        <v>2.9021005452819101E-2</v>
      </c>
      <c r="AN882" s="17">
        <v>4.3796490250983297E-2</v>
      </c>
      <c r="AO882" s="17"/>
      <c r="AP882" s="17">
        <v>3.2181266058255498E-2</v>
      </c>
      <c r="AQ882" s="17">
        <v>2.66189399668415E-2</v>
      </c>
      <c r="AR882" s="17">
        <v>5.1838948818660503E-2</v>
      </c>
    </row>
    <row r="883" spans="2:44" x14ac:dyDescent="0.5">
      <c r="B883" t="s">
        <v>86</v>
      </c>
      <c r="C883" s="17">
        <v>1.7575061009654801E-2</v>
      </c>
      <c r="D883" s="17">
        <v>1.9313862449956899E-2</v>
      </c>
      <c r="E883" s="17">
        <v>1.5944750307701702E-2</v>
      </c>
      <c r="F883" s="17"/>
      <c r="G883" s="17">
        <v>1.06727524471664E-2</v>
      </c>
      <c r="H883" s="17">
        <v>1.8531001665030401E-2</v>
      </c>
      <c r="I883" s="17">
        <v>1.54367357364856E-2</v>
      </c>
      <c r="J883" s="17">
        <v>1.8653612641135599E-2</v>
      </c>
      <c r="K883" s="17">
        <v>9.5772250357160499E-3</v>
      </c>
      <c r="L883" s="17">
        <v>2.7656750356175E-2</v>
      </c>
      <c r="M883" s="17"/>
      <c r="N883" s="17">
        <v>9.83793113485904E-3</v>
      </c>
      <c r="O883" s="17">
        <v>1.06618482802844E-2</v>
      </c>
      <c r="P883" s="17">
        <v>1.65653602586745E-2</v>
      </c>
      <c r="Q883" s="17">
        <v>3.4163980617675699E-2</v>
      </c>
      <c r="R883" s="17"/>
      <c r="S883" s="17">
        <v>1.37929945197756E-2</v>
      </c>
      <c r="T883" s="17">
        <v>1.11814325590357E-2</v>
      </c>
      <c r="U883" s="17">
        <v>9.1097032218999292E-3</v>
      </c>
      <c r="V883" s="17">
        <v>4.7343004759135297E-2</v>
      </c>
      <c r="W883" s="17">
        <v>1.35552473684495E-2</v>
      </c>
      <c r="X883" s="17">
        <v>1.0768469346764301E-2</v>
      </c>
      <c r="Y883" s="17">
        <v>1.80932538316027E-2</v>
      </c>
      <c r="Z883" s="17">
        <v>0</v>
      </c>
      <c r="AA883" s="17">
        <v>1.3912833074863301E-2</v>
      </c>
      <c r="AB883" s="17">
        <v>9.1888642943262298E-3</v>
      </c>
      <c r="AC883" s="17">
        <v>3.3321739310176297E-2</v>
      </c>
      <c r="AD883" s="17">
        <v>6.0408622791115502E-2</v>
      </c>
      <c r="AE883" s="17"/>
      <c r="AF883" s="17">
        <v>2.6851577115539899E-2</v>
      </c>
      <c r="AG883" s="17">
        <v>5.6292959428438398E-3</v>
      </c>
      <c r="AH883" s="17">
        <v>1.76399033427149E-2</v>
      </c>
      <c r="AI883" s="17"/>
      <c r="AJ883" s="17">
        <v>1.6547933314742198E-2</v>
      </c>
      <c r="AK883" s="17">
        <v>9.7497311348147906E-3</v>
      </c>
      <c r="AL883" s="17">
        <v>6.3872674420829599E-3</v>
      </c>
      <c r="AM883" s="17">
        <v>0.12768360050817801</v>
      </c>
      <c r="AN883" s="17">
        <v>2.1772370684744101E-2</v>
      </c>
      <c r="AO883" s="17"/>
      <c r="AP883" s="17">
        <v>4.8006091028966998E-3</v>
      </c>
      <c r="AQ883" s="17">
        <v>9.8761278382017304E-3</v>
      </c>
      <c r="AR883" s="17">
        <v>0</v>
      </c>
    </row>
    <row r="884" spans="2:44" x14ac:dyDescent="0.5">
      <c r="B884" t="s">
        <v>87</v>
      </c>
      <c r="C884" s="17">
        <v>2.9849414813357501E-2</v>
      </c>
      <c r="D884" s="17">
        <v>1.86173045148488E-2</v>
      </c>
      <c r="E884" s="17">
        <v>3.9998646080813903E-2</v>
      </c>
      <c r="F884" s="17"/>
      <c r="G884" s="17">
        <v>2.7864278182080499E-2</v>
      </c>
      <c r="H884" s="17">
        <v>2.0511567495242401E-2</v>
      </c>
      <c r="I884" s="17">
        <v>4.23763745996905E-2</v>
      </c>
      <c r="J884" s="17">
        <v>2.8455656605982999E-2</v>
      </c>
      <c r="K884" s="17">
        <v>3.5335579802855899E-2</v>
      </c>
      <c r="L884" s="17">
        <v>2.59615152775329E-2</v>
      </c>
      <c r="M884" s="17"/>
      <c r="N884" s="17">
        <v>2.9160928375203801E-2</v>
      </c>
      <c r="O884" s="17">
        <v>1.5931220899213699E-2</v>
      </c>
      <c r="P884" s="17">
        <v>1.8866367605021001E-2</v>
      </c>
      <c r="Q884" s="17">
        <v>5.5009851624447999E-2</v>
      </c>
      <c r="R884" s="17"/>
      <c r="S884" s="17">
        <v>1.97560079262829E-2</v>
      </c>
      <c r="T884" s="17">
        <v>3.3614302956989098E-2</v>
      </c>
      <c r="U884" s="17">
        <v>3.1990869567061701E-2</v>
      </c>
      <c r="V884" s="17">
        <v>1.00383451909021E-2</v>
      </c>
      <c r="W884" s="17">
        <v>1.9272284157445699E-2</v>
      </c>
      <c r="X884" s="17">
        <v>4.5248454370836501E-2</v>
      </c>
      <c r="Y884" s="17">
        <v>2.9600770533291201E-2</v>
      </c>
      <c r="Z884" s="17">
        <v>1.1985162039202E-2</v>
      </c>
      <c r="AA884" s="17">
        <v>3.8866352663147301E-2</v>
      </c>
      <c r="AB884" s="17">
        <v>4.1663273273431202E-2</v>
      </c>
      <c r="AC884" s="17">
        <v>3.6665952268659402E-2</v>
      </c>
      <c r="AD884" s="17">
        <v>3.7472102774433198E-2</v>
      </c>
      <c r="AE884" s="17"/>
      <c r="AF884" s="17">
        <v>1.8419530260705801E-2</v>
      </c>
      <c r="AG884" s="17">
        <v>2.0053582892356901E-2</v>
      </c>
      <c r="AH884" s="17">
        <v>7.2352545098175305E-2</v>
      </c>
      <c r="AI884" s="17"/>
      <c r="AJ884" s="17">
        <v>1.75984794675304E-2</v>
      </c>
      <c r="AK884" s="17">
        <v>2.0134419375633199E-2</v>
      </c>
      <c r="AL884" s="17">
        <v>2.05418666857504E-2</v>
      </c>
      <c r="AM884" s="17">
        <v>4.89235449748638E-2</v>
      </c>
      <c r="AN884" s="17">
        <v>7.6648724928437897E-2</v>
      </c>
      <c r="AO884" s="17"/>
      <c r="AP884" s="17">
        <v>1.54003441300189E-2</v>
      </c>
      <c r="AQ884" s="17">
        <v>1.4914695819810499E-2</v>
      </c>
      <c r="AR884" s="17">
        <v>1.44045601131091E-2</v>
      </c>
    </row>
    <row r="885" spans="2:44" x14ac:dyDescent="0.5">
      <c r="B885" t="s">
        <v>88</v>
      </c>
      <c r="C885" s="17">
        <v>0.73220524110773499</v>
      </c>
      <c r="D885" s="17">
        <v>0.76249920581485398</v>
      </c>
      <c r="E885" s="17">
        <v>0.70249323491864502</v>
      </c>
      <c r="F885" s="17"/>
      <c r="G885" s="17">
        <v>0.72243983920005606</v>
      </c>
      <c r="H885" s="17">
        <v>0.75674710138721302</v>
      </c>
      <c r="I885" s="17">
        <v>0.74249713732964295</v>
      </c>
      <c r="J885" s="17">
        <v>0.71875578647124505</v>
      </c>
      <c r="K885" s="17">
        <v>0.71434957643913499</v>
      </c>
      <c r="L885" s="17">
        <v>0.73339646442124196</v>
      </c>
      <c r="M885" s="17"/>
      <c r="N885" s="17">
        <v>0.78789115473703597</v>
      </c>
      <c r="O885" s="17">
        <v>0.75954583003798004</v>
      </c>
      <c r="P885" s="17">
        <v>0.69399070994387402</v>
      </c>
      <c r="Q885" s="17">
        <v>0.67672795723234302</v>
      </c>
      <c r="R885" s="17"/>
      <c r="S885" s="17">
        <v>0.79790352026439404</v>
      </c>
      <c r="T885" s="17">
        <v>0.70215082917567795</v>
      </c>
      <c r="U885" s="17">
        <v>0.68257849501928203</v>
      </c>
      <c r="V885" s="17">
        <v>0.72610591023873094</v>
      </c>
      <c r="W885" s="17">
        <v>0.70734218830262496</v>
      </c>
      <c r="X885" s="17">
        <v>0.74707861909003304</v>
      </c>
      <c r="Y885" s="17">
        <v>0.67838425547549797</v>
      </c>
      <c r="Z885" s="17">
        <v>0.73925886681578101</v>
      </c>
      <c r="AA885" s="17">
        <v>0.76455233020959201</v>
      </c>
      <c r="AB885" s="17">
        <v>0.71928627503721199</v>
      </c>
      <c r="AC885" s="17">
        <v>0.74489953960458899</v>
      </c>
      <c r="AD885" s="17">
        <v>0.75297090644271303</v>
      </c>
      <c r="AE885" s="17"/>
      <c r="AF885" s="17">
        <v>0.72066366863338704</v>
      </c>
      <c r="AG885" s="17">
        <v>0.78754789273222203</v>
      </c>
      <c r="AH885" s="17">
        <v>0.665100028894682</v>
      </c>
      <c r="AI885" s="17"/>
      <c r="AJ885" s="17">
        <v>0.73976967565945895</v>
      </c>
      <c r="AK885" s="17">
        <v>0.78417341524449902</v>
      </c>
      <c r="AL885" s="17">
        <v>0.77323823742715603</v>
      </c>
      <c r="AM885" s="17">
        <v>0.65156288534401097</v>
      </c>
      <c r="AN885" s="17">
        <v>0.64283018346447096</v>
      </c>
      <c r="AO885" s="17"/>
      <c r="AP885" s="17">
        <v>0.75247455523220397</v>
      </c>
      <c r="AQ885" s="17">
        <v>0.79256136014027601</v>
      </c>
      <c r="AR885" s="17">
        <v>0.73644431543964906</v>
      </c>
    </row>
    <row r="886" spans="2:44" x14ac:dyDescent="0.5">
      <c r="B886" t="s">
        <v>89</v>
      </c>
      <c r="C886" s="17">
        <v>5.1490764047627903E-2</v>
      </c>
      <c r="D886" s="17">
        <v>5.1790019401130601E-2</v>
      </c>
      <c r="E886" s="17">
        <v>5.1400421240243299E-2</v>
      </c>
      <c r="F886" s="17"/>
      <c r="G886" s="17">
        <v>4.8994414700410598E-2</v>
      </c>
      <c r="H886" s="17">
        <v>3.9016092725855003E-2</v>
      </c>
      <c r="I886" s="17">
        <v>5.9534911318803903E-2</v>
      </c>
      <c r="J886" s="17">
        <v>6.9334544070375204E-2</v>
      </c>
      <c r="K886" s="17">
        <v>4.4994719646837503E-2</v>
      </c>
      <c r="L886" s="17">
        <v>4.6520477611874798E-2</v>
      </c>
      <c r="M886" s="17"/>
      <c r="N886" s="17">
        <v>2.9787059968871401E-2</v>
      </c>
      <c r="O886" s="17">
        <v>4.3576113413642703E-2</v>
      </c>
      <c r="P886" s="17">
        <v>6.48760028811219E-2</v>
      </c>
      <c r="Q886" s="17">
        <v>7.1864698374748903E-2</v>
      </c>
      <c r="R886" s="17"/>
      <c r="S886" s="17">
        <v>3.65667320111705E-2</v>
      </c>
      <c r="T886" s="17">
        <v>4.8474660978304197E-2</v>
      </c>
      <c r="U886" s="17">
        <v>1.4673783787815E-2</v>
      </c>
      <c r="V886" s="17">
        <v>6.8423814438622402E-2</v>
      </c>
      <c r="W886" s="17">
        <v>5.0430335324806903E-2</v>
      </c>
      <c r="X886" s="17">
        <v>4.5934072478755299E-2</v>
      </c>
      <c r="Y886" s="17">
        <v>6.6933637537368404E-2</v>
      </c>
      <c r="Z886" s="17">
        <v>7.4144269551453507E-2</v>
      </c>
      <c r="AA886" s="17">
        <v>5.3898900024406497E-2</v>
      </c>
      <c r="AB886" s="17">
        <v>6.4733135182568E-2</v>
      </c>
      <c r="AC886" s="17">
        <v>5.2265498783285298E-2</v>
      </c>
      <c r="AD886" s="17">
        <v>7.9946058395446606E-2</v>
      </c>
      <c r="AE886" s="17"/>
      <c r="AF886" s="17">
        <v>5.9356822539893501E-2</v>
      </c>
      <c r="AG886" s="17">
        <v>3.80858829183204E-2</v>
      </c>
      <c r="AH886" s="17">
        <v>5.46157612000083E-2</v>
      </c>
      <c r="AI886" s="17"/>
      <c r="AJ886" s="17">
        <v>4.4521879083730002E-2</v>
      </c>
      <c r="AK886" s="17">
        <v>4.167531760847E-2</v>
      </c>
      <c r="AL886" s="17">
        <v>4.1050581178599499E-2</v>
      </c>
      <c r="AM886" s="17">
        <v>0.156704605960997</v>
      </c>
      <c r="AN886" s="17">
        <v>6.5568860935727405E-2</v>
      </c>
      <c r="AO886" s="17"/>
      <c r="AP886" s="17">
        <v>3.69818751611522E-2</v>
      </c>
      <c r="AQ886" s="17">
        <v>3.6495067805043198E-2</v>
      </c>
      <c r="AR886" s="17">
        <v>5.1838948818660503E-2</v>
      </c>
    </row>
    <row r="887" spans="2:44" x14ac:dyDescent="0.5">
      <c r="B887" t="s">
        <v>90</v>
      </c>
      <c r="C887" s="17">
        <v>0.68071447706010701</v>
      </c>
      <c r="D887" s="17">
        <v>0.71070918641372405</v>
      </c>
      <c r="E887" s="17">
        <v>0.65109281367840199</v>
      </c>
      <c r="F887" s="17"/>
      <c r="G887" s="17">
        <v>0.67344542449964495</v>
      </c>
      <c r="H887" s="17">
        <v>0.71773100866135797</v>
      </c>
      <c r="I887" s="17">
        <v>0.682962226010839</v>
      </c>
      <c r="J887" s="17">
        <v>0.64942124240086996</v>
      </c>
      <c r="K887" s="17">
        <v>0.669354856792297</v>
      </c>
      <c r="L887" s="17">
        <v>0.68687598680936701</v>
      </c>
      <c r="M887" s="17"/>
      <c r="N887" s="17">
        <v>0.75810409476816398</v>
      </c>
      <c r="O887" s="17">
        <v>0.71596971662433795</v>
      </c>
      <c r="P887" s="17">
        <v>0.62911470706275197</v>
      </c>
      <c r="Q887" s="17">
        <v>0.60486325885759396</v>
      </c>
      <c r="R887" s="17"/>
      <c r="S887" s="17">
        <v>0.76133678825322304</v>
      </c>
      <c r="T887" s="17">
        <v>0.65367616819737395</v>
      </c>
      <c r="U887" s="17">
        <v>0.667904711231467</v>
      </c>
      <c r="V887" s="17">
        <v>0.65768209580010895</v>
      </c>
      <c r="W887" s="17">
        <v>0.65691185297781896</v>
      </c>
      <c r="X887" s="17">
        <v>0.70114454661127801</v>
      </c>
      <c r="Y887" s="17">
        <v>0.61145061793813005</v>
      </c>
      <c r="Z887" s="17">
        <v>0.66511459726432798</v>
      </c>
      <c r="AA887" s="17">
        <v>0.71065343018518601</v>
      </c>
      <c r="AB887" s="17">
        <v>0.65455313985464403</v>
      </c>
      <c r="AC887" s="17">
        <v>0.69263404082130398</v>
      </c>
      <c r="AD887" s="17">
        <v>0.67302484804726703</v>
      </c>
      <c r="AE887" s="17"/>
      <c r="AF887" s="17">
        <v>0.66130684609349399</v>
      </c>
      <c r="AG887" s="17">
        <v>0.74946200981390199</v>
      </c>
      <c r="AH887" s="17">
        <v>0.61048426769467301</v>
      </c>
      <c r="AI887" s="17"/>
      <c r="AJ887" s="17">
        <v>0.69524779657572899</v>
      </c>
      <c r="AK887" s="17">
        <v>0.74249809763602903</v>
      </c>
      <c r="AL887" s="17">
        <v>0.73218765624855597</v>
      </c>
      <c r="AM887" s="17">
        <v>0.49485827938301402</v>
      </c>
      <c r="AN887" s="17">
        <v>0.57726132252874396</v>
      </c>
      <c r="AO887" s="17"/>
      <c r="AP887" s="17">
        <v>0.71549268007105205</v>
      </c>
      <c r="AQ887" s="17">
        <v>0.75606629233523204</v>
      </c>
      <c r="AR887" s="17">
        <v>0.68460536662098803</v>
      </c>
    </row>
    <row r="888" spans="2:44" x14ac:dyDescent="0.5">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17"/>
      <c r="AK888" s="17"/>
      <c r="AL888" s="17"/>
      <c r="AM888" s="17"/>
      <c r="AN888" s="17"/>
      <c r="AO888" s="17"/>
      <c r="AP888" s="17"/>
      <c r="AQ888" s="17"/>
      <c r="AR888" s="17"/>
    </row>
    <row r="889" spans="2:44" x14ac:dyDescent="0.5">
      <c r="B889" s="6" t="s">
        <v>388</v>
      </c>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17"/>
      <c r="AK889" s="17"/>
      <c r="AL889" s="17"/>
      <c r="AM889" s="17"/>
      <c r="AN889" s="17"/>
      <c r="AO889" s="17"/>
      <c r="AP889" s="17"/>
      <c r="AQ889" s="17"/>
      <c r="AR889" s="17"/>
    </row>
    <row r="890" spans="2:44" x14ac:dyDescent="0.5">
      <c r="B890" s="24" t="s">
        <v>75</v>
      </c>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17"/>
      <c r="AK890" s="17"/>
      <c r="AL890" s="17"/>
      <c r="AM890" s="17"/>
      <c r="AN890" s="17"/>
      <c r="AO890" s="17"/>
      <c r="AP890" s="17"/>
      <c r="AQ890" s="17"/>
      <c r="AR890" s="17"/>
    </row>
    <row r="891" spans="2:44" x14ac:dyDescent="0.5">
      <c r="B891" t="s">
        <v>82</v>
      </c>
      <c r="C891" s="17">
        <v>0.15987778346167</v>
      </c>
      <c r="D891" s="17">
        <v>0.18793480426367501</v>
      </c>
      <c r="E891" s="17">
        <v>0.13214703147040299</v>
      </c>
      <c r="F891" s="17"/>
      <c r="G891" s="17">
        <v>0.19880208647161399</v>
      </c>
      <c r="H891" s="17">
        <v>0.236858750054562</v>
      </c>
      <c r="I891" s="17">
        <v>0.20488697790521199</v>
      </c>
      <c r="J891" s="17">
        <v>0.15329379967762899</v>
      </c>
      <c r="K891" s="17">
        <v>0.10372264324392</v>
      </c>
      <c r="L891" s="17">
        <v>7.7892245011429995E-2</v>
      </c>
      <c r="M891" s="17"/>
      <c r="N891" s="17">
        <v>0.216473550153264</v>
      </c>
      <c r="O891" s="17">
        <v>0.15426199501812299</v>
      </c>
      <c r="P891" s="17">
        <v>0.13375479533800999</v>
      </c>
      <c r="Q891" s="17">
        <v>0.127479960756719</v>
      </c>
      <c r="R891" s="17"/>
      <c r="S891" s="17">
        <v>0.178406797773901</v>
      </c>
      <c r="T891" s="17">
        <v>0.13638649835588401</v>
      </c>
      <c r="U891" s="17">
        <v>0.13623158594111401</v>
      </c>
      <c r="V891" s="17">
        <v>0.123140249264156</v>
      </c>
      <c r="W891" s="17">
        <v>0.196388476693517</v>
      </c>
      <c r="X891" s="17">
        <v>0.21458147761805399</v>
      </c>
      <c r="Y891" s="17">
        <v>0.123772738509911</v>
      </c>
      <c r="Z891" s="17">
        <v>0.15796229460436001</v>
      </c>
      <c r="AA891" s="17">
        <v>0.16453289078512301</v>
      </c>
      <c r="AB891" s="17">
        <v>0.13570840666566999</v>
      </c>
      <c r="AC891" s="17">
        <v>0.19972742371534</v>
      </c>
      <c r="AD891" s="17">
        <v>0.18666767896521499</v>
      </c>
      <c r="AE891" s="17"/>
      <c r="AF891" s="17">
        <v>0.14623818791370199</v>
      </c>
      <c r="AG891" s="17">
        <v>0.16879817990114501</v>
      </c>
      <c r="AH891" s="17">
        <v>0.155353531169656</v>
      </c>
      <c r="AI891" s="17"/>
      <c r="AJ891" s="17">
        <v>0.13940570187488799</v>
      </c>
      <c r="AK891" s="17">
        <v>0.20350986240364699</v>
      </c>
      <c r="AL891" s="17">
        <v>0.131527048879928</v>
      </c>
      <c r="AM891" s="17">
        <v>9.6310150571941103E-2</v>
      </c>
      <c r="AN891" s="17">
        <v>0.128437824221281</v>
      </c>
      <c r="AO891" s="17"/>
      <c r="AP891" s="17">
        <v>0.15872465432882901</v>
      </c>
      <c r="AQ891" s="17">
        <v>0.198887929466217</v>
      </c>
      <c r="AR891" s="17">
        <v>0.17112044168059101</v>
      </c>
    </row>
    <row r="892" spans="2:44" x14ac:dyDescent="0.5">
      <c r="B892" t="s">
        <v>83</v>
      </c>
      <c r="C892" s="17">
        <v>0.37044055781539198</v>
      </c>
      <c r="D892" s="17">
        <v>0.38365098776189599</v>
      </c>
      <c r="E892" s="17">
        <v>0.356942672931649</v>
      </c>
      <c r="F892" s="17"/>
      <c r="G892" s="17">
        <v>0.40079931704406702</v>
      </c>
      <c r="H892" s="17">
        <v>0.44639264828704101</v>
      </c>
      <c r="I892" s="17">
        <v>0.41687346189147401</v>
      </c>
      <c r="J892" s="17">
        <v>0.42866287688013699</v>
      </c>
      <c r="K892" s="17">
        <v>0.36318181247919101</v>
      </c>
      <c r="L892" s="17">
        <v>0.207927637775285</v>
      </c>
      <c r="M892" s="17"/>
      <c r="N892" s="17">
        <v>0.392592927648238</v>
      </c>
      <c r="O892" s="17">
        <v>0.36609872460878201</v>
      </c>
      <c r="P892" s="17">
        <v>0.37579844570186099</v>
      </c>
      <c r="Q892" s="17">
        <v>0.34588954500102598</v>
      </c>
      <c r="R892" s="17"/>
      <c r="S892" s="17">
        <v>0.43214968367247703</v>
      </c>
      <c r="T892" s="17">
        <v>0.35178722953271102</v>
      </c>
      <c r="U892" s="17">
        <v>0.35427017802536898</v>
      </c>
      <c r="V892" s="17">
        <v>0.39408725320091698</v>
      </c>
      <c r="W892" s="17">
        <v>0.35881994931483202</v>
      </c>
      <c r="X892" s="17">
        <v>0.345225799091187</v>
      </c>
      <c r="Y892" s="17">
        <v>0.27712317600455</v>
      </c>
      <c r="Z892" s="17">
        <v>0.3611555644203</v>
      </c>
      <c r="AA892" s="17">
        <v>0.40548113302871203</v>
      </c>
      <c r="AB892" s="17">
        <v>0.32721007367927502</v>
      </c>
      <c r="AC892" s="17">
        <v>0.43299191433787199</v>
      </c>
      <c r="AD892" s="17">
        <v>0.39604704632031301</v>
      </c>
      <c r="AE892" s="17"/>
      <c r="AF892" s="17">
        <v>0.35173304792944698</v>
      </c>
      <c r="AG892" s="17">
        <v>0.38392321202750501</v>
      </c>
      <c r="AH892" s="17">
        <v>0.39871123484682802</v>
      </c>
      <c r="AI892" s="17"/>
      <c r="AJ892" s="17">
        <v>0.33651285869661302</v>
      </c>
      <c r="AK892" s="17">
        <v>0.426667043068027</v>
      </c>
      <c r="AL892" s="17">
        <v>0.38350821704911398</v>
      </c>
      <c r="AM892" s="17">
        <v>0.32316716007938201</v>
      </c>
      <c r="AN892" s="17">
        <v>0.37103776093958202</v>
      </c>
      <c r="AO892" s="17"/>
      <c r="AP892" s="17">
        <v>0.37720685111046698</v>
      </c>
      <c r="AQ892" s="17">
        <v>0.40359971334907402</v>
      </c>
      <c r="AR892" s="17">
        <v>0.39847213499538803</v>
      </c>
    </row>
    <row r="893" spans="2:44" x14ac:dyDescent="0.5">
      <c r="B893" t="s">
        <v>84</v>
      </c>
      <c r="C893" s="17">
        <v>0.264901549423045</v>
      </c>
      <c r="D893" s="17">
        <v>0.25577799284180203</v>
      </c>
      <c r="E893" s="17">
        <v>0.27485762748513598</v>
      </c>
      <c r="F893" s="17"/>
      <c r="G893" s="17">
        <v>0.261852961541574</v>
      </c>
      <c r="H893" s="17">
        <v>0.20461472407620199</v>
      </c>
      <c r="I893" s="17">
        <v>0.207202770288965</v>
      </c>
      <c r="J893" s="17">
        <v>0.224298143202252</v>
      </c>
      <c r="K893" s="17">
        <v>0.33282328984745102</v>
      </c>
      <c r="L893" s="17">
        <v>0.350398972501624</v>
      </c>
      <c r="M893" s="17"/>
      <c r="N893" s="17">
        <v>0.21247154146276401</v>
      </c>
      <c r="O893" s="17">
        <v>0.27088569854952699</v>
      </c>
      <c r="P893" s="17">
        <v>0.29718839385717999</v>
      </c>
      <c r="Q893" s="17">
        <v>0.28945716259864102</v>
      </c>
      <c r="R893" s="17"/>
      <c r="S893" s="17">
        <v>0.25120471969497599</v>
      </c>
      <c r="T893" s="17">
        <v>0.27481289270090198</v>
      </c>
      <c r="U893" s="17">
        <v>0.33239435442055398</v>
      </c>
      <c r="V893" s="17">
        <v>0.22373272367784899</v>
      </c>
      <c r="W893" s="17">
        <v>0.27428439823584699</v>
      </c>
      <c r="X893" s="17">
        <v>0.25947009925672998</v>
      </c>
      <c r="Y893" s="17">
        <v>0.304683780596332</v>
      </c>
      <c r="Z893" s="17">
        <v>0.27446793232149902</v>
      </c>
      <c r="AA893" s="17">
        <v>0.225182793250638</v>
      </c>
      <c r="AB893" s="17">
        <v>0.307272842338008</v>
      </c>
      <c r="AC893" s="17">
        <v>0.19734583984895199</v>
      </c>
      <c r="AD893" s="17">
        <v>0.236177732649026</v>
      </c>
      <c r="AE893" s="17"/>
      <c r="AF893" s="17">
        <v>0.27486858687869298</v>
      </c>
      <c r="AG893" s="17">
        <v>0.26666339769069303</v>
      </c>
      <c r="AH893" s="17">
        <v>0.22952514812608901</v>
      </c>
      <c r="AI893" s="17"/>
      <c r="AJ893" s="17">
        <v>0.297514792235412</v>
      </c>
      <c r="AK893" s="17">
        <v>0.231613299869701</v>
      </c>
      <c r="AL893" s="17">
        <v>0.290421676020999</v>
      </c>
      <c r="AM893" s="17">
        <v>0.27059736880907598</v>
      </c>
      <c r="AN893" s="17">
        <v>0.23238922226470199</v>
      </c>
      <c r="AO893" s="17"/>
      <c r="AP893" s="17">
        <v>0.25697679328287198</v>
      </c>
      <c r="AQ893" s="17">
        <v>0.25146614519527599</v>
      </c>
      <c r="AR893" s="17">
        <v>0.21642973640171601</v>
      </c>
    </row>
    <row r="894" spans="2:44" x14ac:dyDescent="0.5">
      <c r="B894" t="s">
        <v>85</v>
      </c>
      <c r="C894" s="17">
        <v>9.1572254514160401E-2</v>
      </c>
      <c r="D894" s="17">
        <v>7.9715968060883005E-2</v>
      </c>
      <c r="E894" s="17">
        <v>0.103518617397389</v>
      </c>
      <c r="F894" s="17"/>
      <c r="G894" s="17">
        <v>7.3065059234440594E-2</v>
      </c>
      <c r="H894" s="17">
        <v>6.3687686495090504E-2</v>
      </c>
      <c r="I894" s="17">
        <v>7.9994285009005003E-2</v>
      </c>
      <c r="J894" s="17">
        <v>0.10081336266440601</v>
      </c>
      <c r="K894" s="17">
        <v>7.5154795777972502E-2</v>
      </c>
      <c r="L894" s="17">
        <v>0.13953359780164901</v>
      </c>
      <c r="M894" s="17"/>
      <c r="N894" s="17">
        <v>8.8610473954290697E-2</v>
      </c>
      <c r="O894" s="17">
        <v>9.8053470263385303E-2</v>
      </c>
      <c r="P894" s="17">
        <v>0.107208642561125</v>
      </c>
      <c r="Q894" s="17">
        <v>7.3139400061693796E-2</v>
      </c>
      <c r="R894" s="17"/>
      <c r="S894" s="17">
        <v>6.9079933868254506E-2</v>
      </c>
      <c r="T894" s="17">
        <v>0.102909872240612</v>
      </c>
      <c r="U894" s="17">
        <v>7.3975669115947398E-2</v>
      </c>
      <c r="V894" s="17">
        <v>0.10631509570096299</v>
      </c>
      <c r="W894" s="17">
        <v>9.7113854024376597E-2</v>
      </c>
      <c r="X894" s="17">
        <v>7.8578067293959705E-2</v>
      </c>
      <c r="Y894" s="17">
        <v>0.105062504460051</v>
      </c>
      <c r="Z894" s="17">
        <v>0.104575980812914</v>
      </c>
      <c r="AA894" s="17">
        <v>0.10587661732091</v>
      </c>
      <c r="AB894" s="17">
        <v>9.7722569461172207E-2</v>
      </c>
      <c r="AC894" s="17">
        <v>8.4650965921929194E-2</v>
      </c>
      <c r="AD894" s="17">
        <v>6.3689380895565806E-2</v>
      </c>
      <c r="AE894" s="17"/>
      <c r="AF894" s="17">
        <v>0.103062646324726</v>
      </c>
      <c r="AG894" s="17">
        <v>8.3543678531823498E-2</v>
      </c>
      <c r="AH894" s="17">
        <v>9.5656925208029098E-2</v>
      </c>
      <c r="AI894" s="17"/>
      <c r="AJ894" s="17">
        <v>9.3148475971963698E-2</v>
      </c>
      <c r="AK894" s="17">
        <v>6.3643340835923698E-2</v>
      </c>
      <c r="AL894" s="17">
        <v>0.10578113362139099</v>
      </c>
      <c r="AM894" s="17">
        <v>0.13527350354391801</v>
      </c>
      <c r="AN894" s="17">
        <v>0.11866676360530901</v>
      </c>
      <c r="AO894" s="17"/>
      <c r="AP894" s="17">
        <v>9.0488397683005303E-2</v>
      </c>
      <c r="AQ894" s="17">
        <v>7.0157534576086505E-2</v>
      </c>
      <c r="AR894" s="17">
        <v>0.11454842804955299</v>
      </c>
    </row>
    <row r="895" spans="2:44" x14ac:dyDescent="0.5">
      <c r="B895" t="s">
        <v>86</v>
      </c>
      <c r="C895" s="17">
        <v>5.5511677051152501E-2</v>
      </c>
      <c r="D895" s="17">
        <v>4.8003721284031999E-2</v>
      </c>
      <c r="E895" s="17">
        <v>6.3066953896648695E-2</v>
      </c>
      <c r="F895" s="17"/>
      <c r="G895" s="17">
        <v>3.1830451996507698E-2</v>
      </c>
      <c r="H895" s="17">
        <v>2.0385037568244401E-2</v>
      </c>
      <c r="I895" s="17">
        <v>2.4330480615879401E-2</v>
      </c>
      <c r="J895" s="17">
        <v>3.9913840821106002E-2</v>
      </c>
      <c r="K895" s="17">
        <v>5.9276283296894702E-2</v>
      </c>
      <c r="L895" s="17">
        <v>0.13549628085023699</v>
      </c>
      <c r="M895" s="17"/>
      <c r="N895" s="17">
        <v>4.0073494787870298E-2</v>
      </c>
      <c r="O895" s="17">
        <v>5.2759488937226103E-2</v>
      </c>
      <c r="P895" s="17">
        <v>4.4883952484081599E-2</v>
      </c>
      <c r="Q895" s="17">
        <v>8.2962219767041004E-2</v>
      </c>
      <c r="R895" s="17"/>
      <c r="S895" s="17">
        <v>3.0768881451306001E-2</v>
      </c>
      <c r="T895" s="17">
        <v>6.1523160561641498E-2</v>
      </c>
      <c r="U895" s="17">
        <v>5.4519891396436801E-2</v>
      </c>
      <c r="V895" s="17">
        <v>8.3911791067627306E-2</v>
      </c>
      <c r="W895" s="17">
        <v>3.1747751348971301E-2</v>
      </c>
      <c r="X895" s="17">
        <v>3.9059930919832203E-2</v>
      </c>
      <c r="Y895" s="17">
        <v>0.117509960379988</v>
      </c>
      <c r="Z895" s="17">
        <v>5.6849960393053997E-2</v>
      </c>
      <c r="AA895" s="17">
        <v>4.3431962315334902E-2</v>
      </c>
      <c r="AB895" s="17">
        <v>5.6090939825068402E-2</v>
      </c>
      <c r="AC895" s="17">
        <v>3.3321739310176297E-2</v>
      </c>
      <c r="AD895" s="17">
        <v>7.9946058395446606E-2</v>
      </c>
      <c r="AE895" s="17"/>
      <c r="AF895" s="17">
        <v>7.2794787106732498E-2</v>
      </c>
      <c r="AG895" s="17">
        <v>3.9154531709558599E-2</v>
      </c>
      <c r="AH895" s="17">
        <v>4.9891287653859202E-2</v>
      </c>
      <c r="AI895" s="17"/>
      <c r="AJ895" s="17">
        <v>7.6118532740305805E-2</v>
      </c>
      <c r="AK895" s="17">
        <v>3.0514781150009E-2</v>
      </c>
      <c r="AL895" s="17">
        <v>2.8029330785959001E-2</v>
      </c>
      <c r="AM895" s="17">
        <v>0.12581191906610001</v>
      </c>
      <c r="AN895" s="17">
        <v>6.4706911062157799E-2</v>
      </c>
      <c r="AO895" s="17"/>
      <c r="AP895" s="17">
        <v>6.7277814527676699E-2</v>
      </c>
      <c r="AQ895" s="17">
        <v>3.2799180565881499E-2</v>
      </c>
      <c r="AR895" s="17">
        <v>4.1945836903207398E-2</v>
      </c>
    </row>
    <row r="896" spans="2:44" x14ac:dyDescent="0.5">
      <c r="B896" t="s">
        <v>87</v>
      </c>
      <c r="C896" s="17">
        <v>5.7696177734579801E-2</v>
      </c>
      <c r="D896" s="17">
        <v>4.4916525787711901E-2</v>
      </c>
      <c r="E896" s="17">
        <v>6.9467096818774804E-2</v>
      </c>
      <c r="F896" s="17"/>
      <c r="G896" s="17">
        <v>3.3650123711796702E-2</v>
      </c>
      <c r="H896" s="17">
        <v>2.8061153518860699E-2</v>
      </c>
      <c r="I896" s="17">
        <v>6.67120242894646E-2</v>
      </c>
      <c r="J896" s="17">
        <v>5.30179767544703E-2</v>
      </c>
      <c r="K896" s="17">
        <v>6.5841175354570403E-2</v>
      </c>
      <c r="L896" s="17">
        <v>8.8751266059775305E-2</v>
      </c>
      <c r="M896" s="17"/>
      <c r="N896" s="17">
        <v>4.9778011993573998E-2</v>
      </c>
      <c r="O896" s="17">
        <v>5.79406226229566E-2</v>
      </c>
      <c r="P896" s="17">
        <v>4.1165770057741601E-2</v>
      </c>
      <c r="Q896" s="17">
        <v>8.1071711814878697E-2</v>
      </c>
      <c r="R896" s="17"/>
      <c r="S896" s="17">
        <v>3.8389983539085397E-2</v>
      </c>
      <c r="T896" s="17">
        <v>7.2580346608248594E-2</v>
      </c>
      <c r="U896" s="17">
        <v>4.8608321100578097E-2</v>
      </c>
      <c r="V896" s="17">
        <v>6.8812887088488206E-2</v>
      </c>
      <c r="W896" s="17">
        <v>4.1645570382456101E-2</v>
      </c>
      <c r="X896" s="17">
        <v>6.3084625820236703E-2</v>
      </c>
      <c r="Y896" s="17">
        <v>7.1847840049167597E-2</v>
      </c>
      <c r="Z896" s="17">
        <v>4.4988267447873501E-2</v>
      </c>
      <c r="AA896" s="17">
        <v>5.5494603299282901E-2</v>
      </c>
      <c r="AB896" s="17">
        <v>7.5995168030806304E-2</v>
      </c>
      <c r="AC896" s="17">
        <v>5.1962116865730601E-2</v>
      </c>
      <c r="AD896" s="17">
        <v>3.7472102774433198E-2</v>
      </c>
      <c r="AE896" s="17"/>
      <c r="AF896" s="17">
        <v>5.1302743846699798E-2</v>
      </c>
      <c r="AG896" s="17">
        <v>5.7917000139274498E-2</v>
      </c>
      <c r="AH896" s="17">
        <v>7.0861872995538006E-2</v>
      </c>
      <c r="AI896" s="17"/>
      <c r="AJ896" s="17">
        <v>5.7299638480817199E-2</v>
      </c>
      <c r="AK896" s="17">
        <v>4.4051672672692201E-2</v>
      </c>
      <c r="AL896" s="17">
        <v>6.07325936426093E-2</v>
      </c>
      <c r="AM896" s="17">
        <v>4.8839897929583799E-2</v>
      </c>
      <c r="AN896" s="17">
        <v>8.4761517906968606E-2</v>
      </c>
      <c r="AO896" s="17"/>
      <c r="AP896" s="17">
        <v>4.93254890671493E-2</v>
      </c>
      <c r="AQ896" s="17">
        <v>4.3089496847466199E-2</v>
      </c>
      <c r="AR896" s="17">
        <v>5.7483421969545603E-2</v>
      </c>
    </row>
    <row r="897" spans="2:44" x14ac:dyDescent="0.5">
      <c r="B897" t="s">
        <v>88</v>
      </c>
      <c r="C897" s="17">
        <v>0.53031834127706301</v>
      </c>
      <c r="D897" s="17">
        <v>0.57158579202557103</v>
      </c>
      <c r="E897" s="17">
        <v>0.48908970440205202</v>
      </c>
      <c r="F897" s="17"/>
      <c r="G897" s="17">
        <v>0.59960140351568103</v>
      </c>
      <c r="H897" s="17">
        <v>0.68325139834160198</v>
      </c>
      <c r="I897" s="17">
        <v>0.62176043979668605</v>
      </c>
      <c r="J897" s="17">
        <v>0.58195667655776595</v>
      </c>
      <c r="K897" s="17">
        <v>0.46690445572311201</v>
      </c>
      <c r="L897" s="17">
        <v>0.285819882786715</v>
      </c>
      <c r="M897" s="17"/>
      <c r="N897" s="17">
        <v>0.60906647780150103</v>
      </c>
      <c r="O897" s="17">
        <v>0.520360719626905</v>
      </c>
      <c r="P897" s="17">
        <v>0.50955324103987099</v>
      </c>
      <c r="Q897" s="17">
        <v>0.473369505757746</v>
      </c>
      <c r="R897" s="17"/>
      <c r="S897" s="17">
        <v>0.61055648144637797</v>
      </c>
      <c r="T897" s="17">
        <v>0.48817372788859498</v>
      </c>
      <c r="U897" s="17">
        <v>0.49050176396648398</v>
      </c>
      <c r="V897" s="17">
        <v>0.51722750246507299</v>
      </c>
      <c r="W897" s="17">
        <v>0.55520842600834897</v>
      </c>
      <c r="X897" s="17">
        <v>0.55980727670924102</v>
      </c>
      <c r="Y897" s="17">
        <v>0.40089591451446099</v>
      </c>
      <c r="Z897" s="17">
        <v>0.51911785902465901</v>
      </c>
      <c r="AA897" s="17">
        <v>0.57001402381383504</v>
      </c>
      <c r="AB897" s="17">
        <v>0.46291848034494498</v>
      </c>
      <c r="AC897" s="17">
        <v>0.63271933805321101</v>
      </c>
      <c r="AD897" s="17">
        <v>0.58271472528552803</v>
      </c>
      <c r="AE897" s="17"/>
      <c r="AF897" s="17">
        <v>0.49797123584314901</v>
      </c>
      <c r="AG897" s="17">
        <v>0.55272139192865</v>
      </c>
      <c r="AH897" s="17">
        <v>0.55406476601648402</v>
      </c>
      <c r="AI897" s="17"/>
      <c r="AJ897" s="17">
        <v>0.475918560571502</v>
      </c>
      <c r="AK897" s="17">
        <v>0.63017690547167404</v>
      </c>
      <c r="AL897" s="17">
        <v>0.51503526592904203</v>
      </c>
      <c r="AM897" s="17">
        <v>0.41947731065132299</v>
      </c>
      <c r="AN897" s="17">
        <v>0.49947558516086299</v>
      </c>
      <c r="AO897" s="17"/>
      <c r="AP897" s="17">
        <v>0.53593150543929702</v>
      </c>
      <c r="AQ897" s="17">
        <v>0.60248764281528999</v>
      </c>
      <c r="AR897" s="17">
        <v>0.56959257667597796</v>
      </c>
    </row>
    <row r="898" spans="2:44" x14ac:dyDescent="0.5">
      <c r="B898" t="s">
        <v>89</v>
      </c>
      <c r="C898" s="17">
        <v>0.14708393156531299</v>
      </c>
      <c r="D898" s="17">
        <v>0.12771968934491501</v>
      </c>
      <c r="E898" s="17">
        <v>0.166585571294038</v>
      </c>
      <c r="F898" s="17"/>
      <c r="G898" s="17">
        <v>0.10489551123094799</v>
      </c>
      <c r="H898" s="17">
        <v>8.4072724063334894E-2</v>
      </c>
      <c r="I898" s="17">
        <v>0.10432476562488401</v>
      </c>
      <c r="J898" s="17">
        <v>0.14072720348551199</v>
      </c>
      <c r="K898" s="17">
        <v>0.13443107907486701</v>
      </c>
      <c r="L898" s="17">
        <v>0.275029878651885</v>
      </c>
      <c r="M898" s="17"/>
      <c r="N898" s="17">
        <v>0.12868396874216101</v>
      </c>
      <c r="O898" s="17">
        <v>0.150812959200611</v>
      </c>
      <c r="P898" s="17">
        <v>0.152092595045207</v>
      </c>
      <c r="Q898" s="17">
        <v>0.15610161982873499</v>
      </c>
      <c r="R898" s="17"/>
      <c r="S898" s="17">
        <v>9.9848815319560497E-2</v>
      </c>
      <c r="T898" s="17">
        <v>0.16443303280225399</v>
      </c>
      <c r="U898" s="17">
        <v>0.12849556051238401</v>
      </c>
      <c r="V898" s="17">
        <v>0.19022688676859001</v>
      </c>
      <c r="W898" s="17">
        <v>0.12886160537334801</v>
      </c>
      <c r="X898" s="17">
        <v>0.11763799821379201</v>
      </c>
      <c r="Y898" s="17">
        <v>0.22257246484004001</v>
      </c>
      <c r="Z898" s="17">
        <v>0.16142594120596801</v>
      </c>
      <c r="AA898" s="17">
        <v>0.149308579636244</v>
      </c>
      <c r="AB898" s="17">
        <v>0.15381350928624099</v>
      </c>
      <c r="AC898" s="17">
        <v>0.117972705232105</v>
      </c>
      <c r="AD898" s="17">
        <v>0.143635439291012</v>
      </c>
      <c r="AE898" s="17"/>
      <c r="AF898" s="17">
        <v>0.17585743343145799</v>
      </c>
      <c r="AG898" s="17">
        <v>0.122698210241382</v>
      </c>
      <c r="AH898" s="17">
        <v>0.14554821286188799</v>
      </c>
      <c r="AI898" s="17"/>
      <c r="AJ898" s="17">
        <v>0.16926700871226999</v>
      </c>
      <c r="AK898" s="17">
        <v>9.4158121985932694E-2</v>
      </c>
      <c r="AL898" s="17">
        <v>0.13381046440735</v>
      </c>
      <c r="AM898" s="17">
        <v>0.26108542261001799</v>
      </c>
      <c r="AN898" s="17">
        <v>0.18337367466746601</v>
      </c>
      <c r="AO898" s="17"/>
      <c r="AP898" s="17">
        <v>0.15776621221068199</v>
      </c>
      <c r="AQ898" s="17">
        <v>0.102956715141968</v>
      </c>
      <c r="AR898" s="17">
        <v>0.15649426495276</v>
      </c>
    </row>
    <row r="899" spans="2:44" x14ac:dyDescent="0.5">
      <c r="B899" t="s">
        <v>90</v>
      </c>
      <c r="C899" s="17">
        <v>0.38323440971174999</v>
      </c>
      <c r="D899" s="17">
        <v>0.44386610268065602</v>
      </c>
      <c r="E899" s="17">
        <v>0.32250413310801501</v>
      </c>
      <c r="F899" s="17"/>
      <c r="G899" s="17">
        <v>0.494705892284733</v>
      </c>
      <c r="H899" s="17">
        <v>0.59917867427826699</v>
      </c>
      <c r="I899" s="17">
        <v>0.51743567417180103</v>
      </c>
      <c r="J899" s="17">
        <v>0.44122947307225402</v>
      </c>
      <c r="K899" s="17">
        <v>0.332473376648244</v>
      </c>
      <c r="L899" s="17">
        <v>1.07900041348294E-2</v>
      </c>
      <c r="M899" s="17"/>
      <c r="N899" s="17">
        <v>0.48038250905933999</v>
      </c>
      <c r="O899" s="17">
        <v>0.369547760426294</v>
      </c>
      <c r="P899" s="17">
        <v>0.35746064599466398</v>
      </c>
      <c r="Q899" s="17">
        <v>0.31726788592901101</v>
      </c>
      <c r="R899" s="17"/>
      <c r="S899" s="17">
        <v>0.51070766612681795</v>
      </c>
      <c r="T899" s="17">
        <v>0.32374069508634101</v>
      </c>
      <c r="U899" s="17">
        <v>0.36200620345410001</v>
      </c>
      <c r="V899" s="17">
        <v>0.32700061569648298</v>
      </c>
      <c r="W899" s="17">
        <v>0.42634682063500101</v>
      </c>
      <c r="X899" s="17">
        <v>0.44216927849544901</v>
      </c>
      <c r="Y899" s="17">
        <v>0.17832344967442099</v>
      </c>
      <c r="Z899" s="17">
        <v>0.35769191781869097</v>
      </c>
      <c r="AA899" s="17">
        <v>0.42070544417758998</v>
      </c>
      <c r="AB899" s="17">
        <v>0.30910497105870399</v>
      </c>
      <c r="AC899" s="17">
        <v>0.514746632821106</v>
      </c>
      <c r="AD899" s="17">
        <v>0.43907928599451601</v>
      </c>
      <c r="AE899" s="17"/>
      <c r="AF899" s="17">
        <v>0.32211380241169102</v>
      </c>
      <c r="AG899" s="17">
        <v>0.430023181687268</v>
      </c>
      <c r="AH899" s="17">
        <v>0.40851655315459601</v>
      </c>
      <c r="AI899" s="17"/>
      <c r="AJ899" s="17">
        <v>0.30665155185923199</v>
      </c>
      <c r="AK899" s="17">
        <v>0.53601878348574095</v>
      </c>
      <c r="AL899" s="17">
        <v>0.38122480152169202</v>
      </c>
      <c r="AM899" s="17">
        <v>0.158391888041305</v>
      </c>
      <c r="AN899" s="17">
        <v>0.31610191049339598</v>
      </c>
      <c r="AO899" s="17"/>
      <c r="AP899" s="17">
        <v>0.37816529322861497</v>
      </c>
      <c r="AQ899" s="17">
        <v>0.49953092767332202</v>
      </c>
      <c r="AR899" s="17">
        <v>0.41309831172321798</v>
      </c>
    </row>
    <row r="900" spans="2:44" x14ac:dyDescent="0.5">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17"/>
      <c r="AK900" s="17"/>
      <c r="AL900" s="17"/>
      <c r="AM900" s="17"/>
      <c r="AN900" s="17"/>
      <c r="AO900" s="17"/>
      <c r="AP900" s="17"/>
      <c r="AQ900" s="17"/>
      <c r="AR900" s="17"/>
    </row>
    <row r="901" spans="2:44" x14ac:dyDescent="0.5">
      <c r="B901" s="6" t="s">
        <v>389</v>
      </c>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7"/>
      <c r="AL901" s="17"/>
      <c r="AM901" s="17"/>
      <c r="AN901" s="17"/>
      <c r="AO901" s="17"/>
      <c r="AP901" s="17"/>
      <c r="AQ901" s="17"/>
      <c r="AR901" s="17"/>
    </row>
    <row r="902" spans="2:44" x14ac:dyDescent="0.5">
      <c r="B902" s="24" t="s">
        <v>75</v>
      </c>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17"/>
      <c r="AK902" s="17"/>
      <c r="AL902" s="17"/>
      <c r="AM902" s="17"/>
      <c r="AN902" s="17"/>
      <c r="AO902" s="17"/>
      <c r="AP902" s="17"/>
      <c r="AQ902" s="17"/>
      <c r="AR902" s="17"/>
    </row>
    <row r="903" spans="2:44" x14ac:dyDescent="0.5">
      <c r="B903" t="s">
        <v>82</v>
      </c>
      <c r="C903" s="17">
        <v>0.23372724636862099</v>
      </c>
      <c r="D903" s="17">
        <v>0.27713260795068301</v>
      </c>
      <c r="E903" s="17">
        <v>0.191286734403954</v>
      </c>
      <c r="F903" s="17"/>
      <c r="G903" s="17">
        <v>0.23270177695827299</v>
      </c>
      <c r="H903" s="17">
        <v>0.30059447167744502</v>
      </c>
      <c r="I903" s="17">
        <v>0.24695245137710001</v>
      </c>
      <c r="J903" s="17">
        <v>0.23167793332133299</v>
      </c>
      <c r="K903" s="17">
        <v>0.203612745906389</v>
      </c>
      <c r="L903" s="17">
        <v>0.19127580271681799</v>
      </c>
      <c r="M903" s="17"/>
      <c r="N903" s="17">
        <v>0.31365284367658602</v>
      </c>
      <c r="O903" s="17">
        <v>0.23067094342369501</v>
      </c>
      <c r="P903" s="17">
        <v>0.17390504040857299</v>
      </c>
      <c r="Q903" s="17">
        <v>0.20192743424291501</v>
      </c>
      <c r="R903" s="17"/>
      <c r="S903" s="17">
        <v>0.27260430931253699</v>
      </c>
      <c r="T903" s="17">
        <v>0.213075307555919</v>
      </c>
      <c r="U903" s="17">
        <v>0.21250950306608901</v>
      </c>
      <c r="V903" s="17">
        <v>0.20208649606878901</v>
      </c>
      <c r="W903" s="17">
        <v>0.20796314846613301</v>
      </c>
      <c r="X903" s="17">
        <v>0.274555574517717</v>
      </c>
      <c r="Y903" s="17">
        <v>0.23542249744964</v>
      </c>
      <c r="Z903" s="17">
        <v>0.23368957295590301</v>
      </c>
      <c r="AA903" s="17">
        <v>0.24738032841427099</v>
      </c>
      <c r="AB903" s="17">
        <v>0.226227828876822</v>
      </c>
      <c r="AC903" s="17">
        <v>0.20305544074101201</v>
      </c>
      <c r="AD903" s="17">
        <v>0.25014388562176398</v>
      </c>
      <c r="AE903" s="17"/>
      <c r="AF903" s="17">
        <v>0.22256698266000899</v>
      </c>
      <c r="AG903" s="17">
        <v>0.264431490280779</v>
      </c>
      <c r="AH903" s="17">
        <v>0.20640169745506701</v>
      </c>
      <c r="AI903" s="17"/>
      <c r="AJ903" s="17">
        <v>0.23454879604743401</v>
      </c>
      <c r="AK903" s="17">
        <v>0.26375361812068898</v>
      </c>
      <c r="AL903" s="17">
        <v>0.24528995422289401</v>
      </c>
      <c r="AM903" s="17">
        <v>0.16371854129822599</v>
      </c>
      <c r="AN903" s="17">
        <v>0.16482619961918199</v>
      </c>
      <c r="AO903" s="17"/>
      <c r="AP903" s="17">
        <v>0.25317583914367398</v>
      </c>
      <c r="AQ903" s="17">
        <v>0.27370563280280702</v>
      </c>
      <c r="AR903" s="17">
        <v>0.236458606248662</v>
      </c>
    </row>
    <row r="904" spans="2:44" x14ac:dyDescent="0.5">
      <c r="B904" t="s">
        <v>83</v>
      </c>
      <c r="C904" s="17">
        <v>0.488318323564987</v>
      </c>
      <c r="D904" s="17">
        <v>0.47553320226116402</v>
      </c>
      <c r="E904" s="17">
        <v>0.50068808736844705</v>
      </c>
      <c r="F904" s="17"/>
      <c r="G904" s="17">
        <v>0.478062634199308</v>
      </c>
      <c r="H904" s="17">
        <v>0.438005901334167</v>
      </c>
      <c r="I904" s="17">
        <v>0.46097296831332502</v>
      </c>
      <c r="J904" s="17">
        <v>0.49621984326744101</v>
      </c>
      <c r="K904" s="17">
        <v>0.53579314806054201</v>
      </c>
      <c r="L904" s="17">
        <v>0.51988830382969498</v>
      </c>
      <c r="M904" s="17"/>
      <c r="N904" s="17">
        <v>0.43579149892185398</v>
      </c>
      <c r="O904" s="17">
        <v>0.50287559510233104</v>
      </c>
      <c r="P904" s="17">
        <v>0.55172042307430003</v>
      </c>
      <c r="Q904" s="17">
        <v>0.47477926899411199</v>
      </c>
      <c r="R904" s="17"/>
      <c r="S904" s="17">
        <v>0.45126835436051499</v>
      </c>
      <c r="T904" s="17">
        <v>0.483231820661713</v>
      </c>
      <c r="U904" s="17">
        <v>0.42525344396355402</v>
      </c>
      <c r="V904" s="17">
        <v>0.51915791776432796</v>
      </c>
      <c r="W904" s="17">
        <v>0.53122966642592395</v>
      </c>
      <c r="X904" s="17">
        <v>0.45438025746879201</v>
      </c>
      <c r="Y904" s="17">
        <v>0.47967852280720902</v>
      </c>
      <c r="Z904" s="17">
        <v>0.49421613510842899</v>
      </c>
      <c r="AA904" s="17">
        <v>0.50152010911425304</v>
      </c>
      <c r="AB904" s="17">
        <v>0.53926772898757103</v>
      </c>
      <c r="AC904" s="17">
        <v>0.53480663037989795</v>
      </c>
      <c r="AD904" s="17">
        <v>0.49708579387330698</v>
      </c>
      <c r="AE904" s="17"/>
      <c r="AF904" s="17">
        <v>0.49914825916364303</v>
      </c>
      <c r="AG904" s="17">
        <v>0.49494332720459799</v>
      </c>
      <c r="AH904" s="17">
        <v>0.46151234967051102</v>
      </c>
      <c r="AI904" s="17"/>
      <c r="AJ904" s="17">
        <v>0.495682325974375</v>
      </c>
      <c r="AK904" s="17">
        <v>0.50547849653846799</v>
      </c>
      <c r="AL904" s="17">
        <v>0.51059148010840905</v>
      </c>
      <c r="AM904" s="17">
        <v>0.54763545826315296</v>
      </c>
      <c r="AN904" s="17">
        <v>0.446480251738822</v>
      </c>
      <c r="AO904" s="17"/>
      <c r="AP904" s="17">
        <v>0.48719928427147202</v>
      </c>
      <c r="AQ904" s="17">
        <v>0.50209628059466005</v>
      </c>
      <c r="AR904" s="17">
        <v>0.44022655282074402</v>
      </c>
    </row>
    <row r="905" spans="2:44" x14ac:dyDescent="0.5">
      <c r="B905" t="s">
        <v>84</v>
      </c>
      <c r="C905" s="17">
        <v>0.181824256686969</v>
      </c>
      <c r="D905" s="17">
        <v>0.164400254895297</v>
      </c>
      <c r="E905" s="17">
        <v>0.19956610108380901</v>
      </c>
      <c r="F905" s="17"/>
      <c r="G905" s="17">
        <v>0.186138798142783</v>
      </c>
      <c r="H905" s="17">
        <v>0.178356050975986</v>
      </c>
      <c r="I905" s="17">
        <v>0.17893946567102201</v>
      </c>
      <c r="J905" s="17">
        <v>0.15329599748870401</v>
      </c>
      <c r="K905" s="17">
        <v>0.185820712243953</v>
      </c>
      <c r="L905" s="17">
        <v>0.20473021194723501</v>
      </c>
      <c r="M905" s="17"/>
      <c r="N905" s="17">
        <v>0.170515220879535</v>
      </c>
      <c r="O905" s="17">
        <v>0.19364776276804699</v>
      </c>
      <c r="P905" s="17">
        <v>0.179845759526432</v>
      </c>
      <c r="Q905" s="17">
        <v>0.18320537419282201</v>
      </c>
      <c r="R905" s="17"/>
      <c r="S905" s="17">
        <v>0.17866395234733901</v>
      </c>
      <c r="T905" s="17">
        <v>0.19054078240404601</v>
      </c>
      <c r="U905" s="17">
        <v>0.30393577175206499</v>
      </c>
      <c r="V905" s="17">
        <v>0.18693468531794</v>
      </c>
      <c r="W905" s="17">
        <v>0.169743909686525</v>
      </c>
      <c r="X905" s="17">
        <v>0.16474195898410901</v>
      </c>
      <c r="Y905" s="17">
        <v>0.17147989504556699</v>
      </c>
      <c r="Z905" s="17">
        <v>0.17135025239732199</v>
      </c>
      <c r="AA905" s="17">
        <v>0.16913189882725699</v>
      </c>
      <c r="AB905" s="17">
        <v>0.143395559370848</v>
      </c>
      <c r="AC905" s="17">
        <v>0.183267221691648</v>
      </c>
      <c r="AD905" s="17">
        <v>9.7427954390333804E-2</v>
      </c>
      <c r="AE905" s="17"/>
      <c r="AF905" s="17">
        <v>0.18949914864595099</v>
      </c>
      <c r="AG905" s="17">
        <v>0.16329000450974501</v>
      </c>
      <c r="AH905" s="17">
        <v>0.19871829624923801</v>
      </c>
      <c r="AI905" s="17"/>
      <c r="AJ905" s="17">
        <v>0.19004084534999</v>
      </c>
      <c r="AK905" s="17">
        <v>0.16178015768561499</v>
      </c>
      <c r="AL905" s="17">
        <v>0.150190404604368</v>
      </c>
      <c r="AM905" s="17">
        <v>8.3017849502760699E-2</v>
      </c>
      <c r="AN905" s="17">
        <v>0.23493348813451101</v>
      </c>
      <c r="AO905" s="17"/>
      <c r="AP905" s="17">
        <v>0.18901418824109101</v>
      </c>
      <c r="AQ905" s="17">
        <v>0.161824864747071</v>
      </c>
      <c r="AR905" s="17">
        <v>0.240483020199416</v>
      </c>
    </row>
    <row r="906" spans="2:44" x14ac:dyDescent="0.5">
      <c r="B906" t="s">
        <v>85</v>
      </c>
      <c r="C906" s="17">
        <v>3.9800231197724703E-2</v>
      </c>
      <c r="D906" s="17">
        <v>3.4330360884923403E-2</v>
      </c>
      <c r="E906" s="17">
        <v>4.5302055288283002E-2</v>
      </c>
      <c r="F906" s="17"/>
      <c r="G906" s="17">
        <v>5.5919077554384501E-2</v>
      </c>
      <c r="H906" s="17">
        <v>4.57340217669105E-2</v>
      </c>
      <c r="I906" s="17">
        <v>4.9542715735091301E-2</v>
      </c>
      <c r="J906" s="17">
        <v>4.4176367923158301E-2</v>
      </c>
      <c r="K906" s="17">
        <v>2.8861312855301299E-2</v>
      </c>
      <c r="L906" s="17">
        <v>2.0083991037558899E-2</v>
      </c>
      <c r="M906" s="17"/>
      <c r="N906" s="17">
        <v>3.7517978274236398E-2</v>
      </c>
      <c r="O906" s="17">
        <v>3.4112227061815499E-2</v>
      </c>
      <c r="P906" s="17">
        <v>4.9465015582343397E-2</v>
      </c>
      <c r="Q906" s="17">
        <v>4.0080446801158097E-2</v>
      </c>
      <c r="R906" s="17"/>
      <c r="S906" s="17">
        <v>4.7996812569837601E-2</v>
      </c>
      <c r="T906" s="17">
        <v>4.9615883993722701E-2</v>
      </c>
      <c r="U906" s="17">
        <v>6.0121925528639E-3</v>
      </c>
      <c r="V906" s="17">
        <v>1.2339204731131599E-2</v>
      </c>
      <c r="W906" s="17">
        <v>3.13704613194234E-2</v>
      </c>
      <c r="X906" s="17">
        <v>4.0652220164490098E-2</v>
      </c>
      <c r="Y906" s="17">
        <v>7.6178533617863198E-2</v>
      </c>
      <c r="Z906" s="17">
        <v>8.8758877499143796E-2</v>
      </c>
      <c r="AA906" s="17">
        <v>3.3081168148164301E-2</v>
      </c>
      <c r="AB906" s="17">
        <v>4.1703136568140703E-2</v>
      </c>
      <c r="AC906" s="17">
        <v>8.8830156086060208E-3</v>
      </c>
      <c r="AD906" s="17">
        <v>5.7461640549045997E-2</v>
      </c>
      <c r="AE906" s="17"/>
      <c r="AF906" s="17">
        <v>3.31265700861052E-2</v>
      </c>
      <c r="AG906" s="17">
        <v>4.5206309443906099E-2</v>
      </c>
      <c r="AH906" s="17">
        <v>3.1673605155465502E-2</v>
      </c>
      <c r="AI906" s="17"/>
      <c r="AJ906" s="17">
        <v>3.6425014315755899E-2</v>
      </c>
      <c r="AK906" s="17">
        <v>3.1893880680547E-2</v>
      </c>
      <c r="AL906" s="17">
        <v>4.5236420250996397E-2</v>
      </c>
      <c r="AM906" s="17">
        <v>5.6399854374843399E-2</v>
      </c>
      <c r="AN906" s="17">
        <v>4.56505804014989E-2</v>
      </c>
      <c r="AO906" s="17"/>
      <c r="AP906" s="17">
        <v>3.7892539053745802E-2</v>
      </c>
      <c r="AQ906" s="17">
        <v>2.69598686737724E-2</v>
      </c>
      <c r="AR906" s="17">
        <v>5.3540394588629997E-2</v>
      </c>
    </row>
    <row r="907" spans="2:44" x14ac:dyDescent="0.5">
      <c r="B907" t="s">
        <v>86</v>
      </c>
      <c r="C907" s="17">
        <v>1.73192109681631E-2</v>
      </c>
      <c r="D907" s="17">
        <v>2.1106755243125799E-2</v>
      </c>
      <c r="E907" s="17">
        <v>1.36856992007402E-2</v>
      </c>
      <c r="F907" s="17"/>
      <c r="G907" s="17">
        <v>1.6798251879403599E-2</v>
      </c>
      <c r="H907" s="17">
        <v>7.25611732413123E-3</v>
      </c>
      <c r="I907" s="17">
        <v>1.51943926611525E-2</v>
      </c>
      <c r="J907" s="17">
        <v>1.8653612641135599E-2</v>
      </c>
      <c r="K907" s="17">
        <v>6.4606482302684296E-3</v>
      </c>
      <c r="L907" s="17">
        <v>3.3808280897508897E-2</v>
      </c>
      <c r="M907" s="17"/>
      <c r="N907" s="17">
        <v>8.3454252496389797E-3</v>
      </c>
      <c r="O907" s="17">
        <v>1.7387982833656401E-2</v>
      </c>
      <c r="P907" s="17">
        <v>1.8865488167244499E-2</v>
      </c>
      <c r="Q907" s="17">
        <v>2.5732770669318498E-2</v>
      </c>
      <c r="R907" s="17"/>
      <c r="S907" s="17">
        <v>1.02180862959562E-2</v>
      </c>
      <c r="T907" s="17">
        <v>1.51703952258145E-2</v>
      </c>
      <c r="U907" s="17">
        <v>1.4801114550722E-2</v>
      </c>
      <c r="V907" s="17">
        <v>4.7343004759135297E-2</v>
      </c>
      <c r="W907" s="17">
        <v>2.4803540146361502E-2</v>
      </c>
      <c r="X907" s="17">
        <v>1.5810605769585599E-2</v>
      </c>
      <c r="Y907" s="17">
        <v>1.23336333576941E-2</v>
      </c>
      <c r="Z907" s="17">
        <v>0</v>
      </c>
      <c r="AA907" s="17">
        <v>9.2932597965298992E-3</v>
      </c>
      <c r="AB907" s="17">
        <v>0</v>
      </c>
      <c r="AC907" s="17">
        <v>4.2293014831664297E-2</v>
      </c>
      <c r="AD907" s="17">
        <v>3.9442010517765802E-2</v>
      </c>
      <c r="AE907" s="17"/>
      <c r="AF907" s="17">
        <v>2.5503194866585501E-2</v>
      </c>
      <c r="AG907" s="17">
        <v>4.5378291466748296E-3</v>
      </c>
      <c r="AH907" s="17">
        <v>2.63902126684376E-2</v>
      </c>
      <c r="AI907" s="17"/>
      <c r="AJ907" s="17">
        <v>1.35982385992347E-2</v>
      </c>
      <c r="AK907" s="17">
        <v>1.00293908337728E-2</v>
      </c>
      <c r="AL907" s="17">
        <v>6.3872674420829599E-3</v>
      </c>
      <c r="AM907" s="17">
        <v>0.100304751586154</v>
      </c>
      <c r="AN907" s="17">
        <v>2.3451800280782201E-2</v>
      </c>
      <c r="AO907" s="17"/>
      <c r="AP907" s="17">
        <v>7.0143064848437698E-3</v>
      </c>
      <c r="AQ907" s="17">
        <v>9.9465065929498497E-3</v>
      </c>
      <c r="AR907" s="17">
        <v>0</v>
      </c>
    </row>
    <row r="908" spans="2:44" x14ac:dyDescent="0.5">
      <c r="B908" t="s">
        <v>87</v>
      </c>
      <c r="C908" s="17">
        <v>3.9010731213536202E-2</v>
      </c>
      <c r="D908" s="17">
        <v>2.7496818764806901E-2</v>
      </c>
      <c r="E908" s="17">
        <v>4.9471322654765899E-2</v>
      </c>
      <c r="F908" s="17"/>
      <c r="G908" s="17">
        <v>3.03794612658474E-2</v>
      </c>
      <c r="H908" s="17">
        <v>3.0053436921360099E-2</v>
      </c>
      <c r="I908" s="17">
        <v>4.8398006242310103E-2</v>
      </c>
      <c r="J908" s="17">
        <v>5.5976245358228101E-2</v>
      </c>
      <c r="K908" s="17">
        <v>3.9451432703546001E-2</v>
      </c>
      <c r="L908" s="17">
        <v>3.02134095711841E-2</v>
      </c>
      <c r="M908" s="17"/>
      <c r="N908" s="17">
        <v>3.4177032998149698E-2</v>
      </c>
      <c r="O908" s="17">
        <v>2.1305488810455499E-2</v>
      </c>
      <c r="P908" s="17">
        <v>2.6198273241107E-2</v>
      </c>
      <c r="Q908" s="17">
        <v>7.4274705099674099E-2</v>
      </c>
      <c r="R908" s="17"/>
      <c r="S908" s="17">
        <v>3.9248485113814902E-2</v>
      </c>
      <c r="T908" s="17">
        <v>4.8365810158784703E-2</v>
      </c>
      <c r="U908" s="17">
        <v>3.7487974114705697E-2</v>
      </c>
      <c r="V908" s="17">
        <v>3.2138691358676599E-2</v>
      </c>
      <c r="W908" s="17">
        <v>3.4889273955633002E-2</v>
      </c>
      <c r="X908" s="17">
        <v>4.9859383095305902E-2</v>
      </c>
      <c r="Y908" s="17">
        <v>2.4906917722026901E-2</v>
      </c>
      <c r="Z908" s="17">
        <v>1.1985162039202E-2</v>
      </c>
      <c r="AA908" s="17">
        <v>3.9593235699523902E-2</v>
      </c>
      <c r="AB908" s="17">
        <v>4.9405746196618597E-2</v>
      </c>
      <c r="AC908" s="17">
        <v>2.7694676747171399E-2</v>
      </c>
      <c r="AD908" s="17">
        <v>5.8438715047782898E-2</v>
      </c>
      <c r="AE908" s="17"/>
      <c r="AF908" s="17">
        <v>3.01558445777057E-2</v>
      </c>
      <c r="AG908" s="17">
        <v>2.75910394142974E-2</v>
      </c>
      <c r="AH908" s="17">
        <v>7.5303838801280304E-2</v>
      </c>
      <c r="AI908" s="17"/>
      <c r="AJ908" s="17">
        <v>2.9704779713210901E-2</v>
      </c>
      <c r="AK908" s="17">
        <v>2.7064456140907901E-2</v>
      </c>
      <c r="AL908" s="17">
        <v>4.2304473371249499E-2</v>
      </c>
      <c r="AM908" s="17">
        <v>4.89235449748638E-2</v>
      </c>
      <c r="AN908" s="17">
        <v>8.4657679825204002E-2</v>
      </c>
      <c r="AO908" s="17"/>
      <c r="AP908" s="17">
        <v>2.5703842805172902E-2</v>
      </c>
      <c r="AQ908" s="17">
        <v>2.54668465887384E-2</v>
      </c>
      <c r="AR908" s="17">
        <v>2.9291426142548298E-2</v>
      </c>
    </row>
    <row r="909" spans="2:44" x14ac:dyDescent="0.5">
      <c r="B909" t="s">
        <v>88</v>
      </c>
      <c r="C909" s="17">
        <v>0.72204556993360702</v>
      </c>
      <c r="D909" s="17">
        <v>0.75266581021184698</v>
      </c>
      <c r="E909" s="17">
        <v>0.69197482177240099</v>
      </c>
      <c r="F909" s="17"/>
      <c r="G909" s="17">
        <v>0.71076441115758104</v>
      </c>
      <c r="H909" s="17">
        <v>0.73860037301161197</v>
      </c>
      <c r="I909" s="17">
        <v>0.707925419690424</v>
      </c>
      <c r="J909" s="17">
        <v>0.72789777658877397</v>
      </c>
      <c r="K909" s="17">
        <v>0.73940589396693102</v>
      </c>
      <c r="L909" s="17">
        <v>0.71116410654651296</v>
      </c>
      <c r="M909" s="17"/>
      <c r="N909" s="17">
        <v>0.74944434259843995</v>
      </c>
      <c r="O909" s="17">
        <v>0.73354653852602603</v>
      </c>
      <c r="P909" s="17">
        <v>0.72562546348287305</v>
      </c>
      <c r="Q909" s="17">
        <v>0.67670670323702697</v>
      </c>
      <c r="R909" s="17"/>
      <c r="S909" s="17">
        <v>0.72387266367305203</v>
      </c>
      <c r="T909" s="17">
        <v>0.69630712821763197</v>
      </c>
      <c r="U909" s="17">
        <v>0.63776294702964298</v>
      </c>
      <c r="V909" s="17">
        <v>0.72124441383311699</v>
      </c>
      <c r="W909" s="17">
        <v>0.73919281489205702</v>
      </c>
      <c r="X909" s="17">
        <v>0.72893583198651002</v>
      </c>
      <c r="Y909" s="17">
        <v>0.71510102025684896</v>
      </c>
      <c r="Z909" s="17">
        <v>0.72790570806433197</v>
      </c>
      <c r="AA909" s="17">
        <v>0.74890043752852498</v>
      </c>
      <c r="AB909" s="17">
        <v>0.76549555786439305</v>
      </c>
      <c r="AC909" s="17">
        <v>0.73786207112091096</v>
      </c>
      <c r="AD909" s="17">
        <v>0.74722967949507102</v>
      </c>
      <c r="AE909" s="17"/>
      <c r="AF909" s="17">
        <v>0.72171524182365199</v>
      </c>
      <c r="AG909" s="17">
        <v>0.75937481748537705</v>
      </c>
      <c r="AH909" s="17">
        <v>0.667914047125578</v>
      </c>
      <c r="AI909" s="17"/>
      <c r="AJ909" s="17">
        <v>0.73023112202180795</v>
      </c>
      <c r="AK909" s="17">
        <v>0.76923211465915797</v>
      </c>
      <c r="AL909" s="17">
        <v>0.75588143433130395</v>
      </c>
      <c r="AM909" s="17">
        <v>0.71135399956137801</v>
      </c>
      <c r="AN909" s="17">
        <v>0.61130645135800399</v>
      </c>
      <c r="AO909" s="17"/>
      <c r="AP909" s="17">
        <v>0.740375123415146</v>
      </c>
      <c r="AQ909" s="17">
        <v>0.77580191339746796</v>
      </c>
      <c r="AR909" s="17">
        <v>0.67668515906940596</v>
      </c>
    </row>
    <row r="910" spans="2:44" x14ac:dyDescent="0.5">
      <c r="B910" t="s">
        <v>89</v>
      </c>
      <c r="C910" s="17">
        <v>5.7119442165887803E-2</v>
      </c>
      <c r="D910" s="17">
        <v>5.5437116128049101E-2</v>
      </c>
      <c r="E910" s="17">
        <v>5.8987754489023297E-2</v>
      </c>
      <c r="F910" s="17"/>
      <c r="G910" s="17">
        <v>7.27173294337881E-2</v>
      </c>
      <c r="H910" s="17">
        <v>5.2990139091041701E-2</v>
      </c>
      <c r="I910" s="17">
        <v>6.4737108396243803E-2</v>
      </c>
      <c r="J910" s="17">
        <v>6.2829980564293994E-2</v>
      </c>
      <c r="K910" s="17">
        <v>3.53219610855698E-2</v>
      </c>
      <c r="L910" s="17">
        <v>5.38922719350678E-2</v>
      </c>
      <c r="M910" s="17"/>
      <c r="N910" s="17">
        <v>4.5863403523875398E-2</v>
      </c>
      <c r="O910" s="17">
        <v>5.1500209895471903E-2</v>
      </c>
      <c r="P910" s="17">
        <v>6.8330503749587906E-2</v>
      </c>
      <c r="Q910" s="17">
        <v>6.5813217470476595E-2</v>
      </c>
      <c r="R910" s="17"/>
      <c r="S910" s="17">
        <v>5.8214898865793799E-2</v>
      </c>
      <c r="T910" s="17">
        <v>6.4786279219537293E-2</v>
      </c>
      <c r="U910" s="17">
        <v>2.08133071035859E-2</v>
      </c>
      <c r="V910" s="17">
        <v>5.9682209490266903E-2</v>
      </c>
      <c r="W910" s="17">
        <v>5.6174001465784898E-2</v>
      </c>
      <c r="X910" s="17">
        <v>5.64628259340757E-2</v>
      </c>
      <c r="Y910" s="17">
        <v>8.8512166975557194E-2</v>
      </c>
      <c r="Z910" s="17">
        <v>8.8758877499143796E-2</v>
      </c>
      <c r="AA910" s="17">
        <v>4.2374427944694197E-2</v>
      </c>
      <c r="AB910" s="17">
        <v>4.1703136568140703E-2</v>
      </c>
      <c r="AC910" s="17">
        <v>5.1176030440270297E-2</v>
      </c>
      <c r="AD910" s="17">
        <v>9.69036510668118E-2</v>
      </c>
      <c r="AE910" s="17"/>
      <c r="AF910" s="17">
        <v>5.8629764952690698E-2</v>
      </c>
      <c r="AG910" s="17">
        <v>4.9744138590580897E-2</v>
      </c>
      <c r="AH910" s="17">
        <v>5.8063817823902998E-2</v>
      </c>
      <c r="AI910" s="17"/>
      <c r="AJ910" s="17">
        <v>5.0023252914990601E-2</v>
      </c>
      <c r="AK910" s="17">
        <v>4.19232715143198E-2</v>
      </c>
      <c r="AL910" s="17">
        <v>5.1623687693079401E-2</v>
      </c>
      <c r="AM910" s="17">
        <v>0.156704605960997</v>
      </c>
      <c r="AN910" s="17">
        <v>6.9102380682281195E-2</v>
      </c>
      <c r="AO910" s="17"/>
      <c r="AP910" s="17">
        <v>4.49068455385895E-2</v>
      </c>
      <c r="AQ910" s="17">
        <v>3.6906375266722198E-2</v>
      </c>
      <c r="AR910" s="17">
        <v>5.3540394588629997E-2</v>
      </c>
    </row>
    <row r="911" spans="2:44" x14ac:dyDescent="0.5">
      <c r="B911" t="s">
        <v>90</v>
      </c>
      <c r="C911" s="17">
        <v>0.66492612776771998</v>
      </c>
      <c r="D911" s="17">
        <v>0.69722869408379795</v>
      </c>
      <c r="E911" s="17">
        <v>0.63298706728337795</v>
      </c>
      <c r="F911" s="17"/>
      <c r="G911" s="17">
        <v>0.63804708172379299</v>
      </c>
      <c r="H911" s="17">
        <v>0.68561023392057097</v>
      </c>
      <c r="I911" s="17">
        <v>0.64318831129418097</v>
      </c>
      <c r="J911" s="17">
        <v>0.66506779602447996</v>
      </c>
      <c r="K911" s="17">
        <v>0.70408393288136195</v>
      </c>
      <c r="L911" s="17">
        <v>0.657271834611446</v>
      </c>
      <c r="M911" s="17"/>
      <c r="N911" s="17">
        <v>0.70358093907456398</v>
      </c>
      <c r="O911" s="17">
        <v>0.68204632863055403</v>
      </c>
      <c r="P911" s="17">
        <v>0.657294959733285</v>
      </c>
      <c r="Q911" s="17">
        <v>0.61089348576655</v>
      </c>
      <c r="R911" s="17"/>
      <c r="S911" s="17">
        <v>0.66565776480725902</v>
      </c>
      <c r="T911" s="17">
        <v>0.63152084899809502</v>
      </c>
      <c r="U911" s="17">
        <v>0.616949639926057</v>
      </c>
      <c r="V911" s="17">
        <v>0.66156220434284996</v>
      </c>
      <c r="W911" s="17">
        <v>0.68301881342627202</v>
      </c>
      <c r="X911" s="17">
        <v>0.67247300605243399</v>
      </c>
      <c r="Y911" s="17">
        <v>0.62658885328129199</v>
      </c>
      <c r="Z911" s="17">
        <v>0.63914683056518795</v>
      </c>
      <c r="AA911" s="17">
        <v>0.70652600958383005</v>
      </c>
      <c r="AB911" s="17">
        <v>0.72379242129625199</v>
      </c>
      <c r="AC911" s="17">
        <v>0.68668604068063999</v>
      </c>
      <c r="AD911" s="17">
        <v>0.65032602842826004</v>
      </c>
      <c r="AE911" s="17"/>
      <c r="AF911" s="17">
        <v>0.66308547687096198</v>
      </c>
      <c r="AG911" s="17">
        <v>0.70963067889479603</v>
      </c>
      <c r="AH911" s="17">
        <v>0.60985022930167498</v>
      </c>
      <c r="AI911" s="17"/>
      <c r="AJ911" s="17">
        <v>0.68020786910681796</v>
      </c>
      <c r="AK911" s="17">
        <v>0.72730884314483801</v>
      </c>
      <c r="AL911" s="17">
        <v>0.70425774663822405</v>
      </c>
      <c r="AM911" s="17">
        <v>0.55464939360038101</v>
      </c>
      <c r="AN911" s="17">
        <v>0.54220407067572296</v>
      </c>
      <c r="AO911" s="17"/>
      <c r="AP911" s="17">
        <v>0.69546827787655696</v>
      </c>
      <c r="AQ911" s="17">
        <v>0.73889553813074604</v>
      </c>
      <c r="AR911" s="17">
        <v>0.62314476448077505</v>
      </c>
    </row>
    <row r="912" spans="2:44" x14ac:dyDescent="0.5">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17"/>
      <c r="AK912" s="17"/>
      <c r="AL912" s="17"/>
      <c r="AM912" s="17"/>
      <c r="AN912" s="17"/>
      <c r="AO912" s="17"/>
      <c r="AP912" s="17"/>
      <c r="AQ912" s="17"/>
      <c r="AR912" s="17"/>
    </row>
    <row r="913" spans="2:44" x14ac:dyDescent="0.5">
      <c r="B913" s="6" t="s">
        <v>393</v>
      </c>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c r="AR913" s="17"/>
    </row>
    <row r="914" spans="2:44" x14ac:dyDescent="0.5">
      <c r="B914" s="24" t="s">
        <v>75</v>
      </c>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17"/>
      <c r="AK914" s="17"/>
      <c r="AL914" s="17"/>
      <c r="AM914" s="17"/>
      <c r="AN914" s="17"/>
      <c r="AO914" s="17"/>
      <c r="AP914" s="17"/>
      <c r="AQ914" s="17"/>
      <c r="AR914" s="17"/>
    </row>
    <row r="915" spans="2:44" x14ac:dyDescent="0.5">
      <c r="B915" t="s">
        <v>82</v>
      </c>
      <c r="C915" s="17">
        <v>0.22541160009832101</v>
      </c>
      <c r="D915" s="17">
        <v>0.27706918952543402</v>
      </c>
      <c r="E915" s="17">
        <v>0.17377561710231201</v>
      </c>
      <c r="F915" s="17"/>
      <c r="G915" s="17">
        <v>0.21886906504642201</v>
      </c>
      <c r="H915" s="17">
        <v>0.26761955788529501</v>
      </c>
      <c r="I915" s="17">
        <v>0.24967088174757801</v>
      </c>
      <c r="J915" s="17">
        <v>0.23539716053048801</v>
      </c>
      <c r="K915" s="17">
        <v>0.18196308663811001</v>
      </c>
      <c r="L915" s="17">
        <v>0.19681252106501801</v>
      </c>
      <c r="M915" s="17"/>
      <c r="N915" s="17">
        <v>0.27216432669048701</v>
      </c>
      <c r="O915" s="17">
        <v>0.228745927109576</v>
      </c>
      <c r="P915" s="17">
        <v>0.21010539667137201</v>
      </c>
      <c r="Q915" s="17">
        <v>0.18352708452972899</v>
      </c>
      <c r="R915" s="17"/>
      <c r="S915" s="17">
        <v>0.21510459922238701</v>
      </c>
      <c r="T915" s="17">
        <v>0.20004529635961901</v>
      </c>
      <c r="U915" s="17">
        <v>0.21418431465972301</v>
      </c>
      <c r="V915" s="17">
        <v>0.17556176117126299</v>
      </c>
      <c r="W915" s="17">
        <v>0.24677481144281899</v>
      </c>
      <c r="X915" s="17">
        <v>0.272296548964787</v>
      </c>
      <c r="Y915" s="17">
        <v>0.24355891985380099</v>
      </c>
      <c r="Z915" s="17">
        <v>0.29260243880875397</v>
      </c>
      <c r="AA915" s="17">
        <v>0.24069115832263699</v>
      </c>
      <c r="AB915" s="17">
        <v>0.211398901554571</v>
      </c>
      <c r="AC915" s="17">
        <v>0.236357330078139</v>
      </c>
      <c r="AD915" s="17">
        <v>0.202269237348039</v>
      </c>
      <c r="AE915" s="17"/>
      <c r="AF915" s="17">
        <v>0.22766553864310901</v>
      </c>
      <c r="AG915" s="17">
        <v>0.24326432103825801</v>
      </c>
      <c r="AH915" s="17">
        <v>0.20705934512499299</v>
      </c>
      <c r="AI915" s="17"/>
      <c r="AJ915" s="17">
        <v>0.229770743766846</v>
      </c>
      <c r="AK915" s="17">
        <v>0.26401464296552801</v>
      </c>
      <c r="AL915" s="17">
        <v>0.19370160765428099</v>
      </c>
      <c r="AM915" s="17">
        <v>0.24992105325802499</v>
      </c>
      <c r="AN915" s="17">
        <v>0.16519392348839501</v>
      </c>
      <c r="AO915" s="17"/>
      <c r="AP915" s="17">
        <v>0.24845130191036499</v>
      </c>
      <c r="AQ915" s="17">
        <v>0.25871072273529</v>
      </c>
      <c r="AR915" s="17">
        <v>0.226370718477961</v>
      </c>
    </row>
    <row r="916" spans="2:44" x14ac:dyDescent="0.5">
      <c r="B916" t="s">
        <v>83</v>
      </c>
      <c r="C916" s="17">
        <v>0.48677011094924399</v>
      </c>
      <c r="D916" s="17">
        <v>0.46789217906721597</v>
      </c>
      <c r="E916" s="17">
        <v>0.50618627098201296</v>
      </c>
      <c r="F916" s="17"/>
      <c r="G916" s="17">
        <v>0.47724168296506098</v>
      </c>
      <c r="H916" s="17">
        <v>0.47098174010226801</v>
      </c>
      <c r="I916" s="17">
        <v>0.469115899528464</v>
      </c>
      <c r="J916" s="17">
        <v>0.46517089572595199</v>
      </c>
      <c r="K916" s="17">
        <v>0.53969655626371005</v>
      </c>
      <c r="L916" s="17">
        <v>0.50231666816273801</v>
      </c>
      <c r="M916" s="17"/>
      <c r="N916" s="17">
        <v>0.481793958974434</v>
      </c>
      <c r="O916" s="17">
        <v>0.49997263709328299</v>
      </c>
      <c r="P916" s="17">
        <v>0.48155548655754798</v>
      </c>
      <c r="Q916" s="17">
        <v>0.48365834195408502</v>
      </c>
      <c r="R916" s="17"/>
      <c r="S916" s="17">
        <v>0.48417296044123198</v>
      </c>
      <c r="T916" s="17">
        <v>0.44910101318699802</v>
      </c>
      <c r="U916" s="17">
        <v>0.462118673492312</v>
      </c>
      <c r="V916" s="17">
        <v>0.53026282590557805</v>
      </c>
      <c r="W916" s="17">
        <v>0.48162234514060198</v>
      </c>
      <c r="X916" s="17">
        <v>0.44707207422902201</v>
      </c>
      <c r="Y916" s="17">
        <v>0.46077318155057001</v>
      </c>
      <c r="Z916" s="17">
        <v>0.47573384764600402</v>
      </c>
      <c r="AA916" s="17">
        <v>0.50102337612516701</v>
      </c>
      <c r="AB916" s="17">
        <v>0.54465208305972901</v>
      </c>
      <c r="AC916" s="17">
        <v>0.516561555868434</v>
      </c>
      <c r="AD916" s="17">
        <v>0.53696844786383002</v>
      </c>
      <c r="AE916" s="17"/>
      <c r="AF916" s="17">
        <v>0.459831745425206</v>
      </c>
      <c r="AG916" s="17">
        <v>0.52956280008244505</v>
      </c>
      <c r="AH916" s="17">
        <v>0.460729827384666</v>
      </c>
      <c r="AI916" s="17"/>
      <c r="AJ916" s="17">
        <v>0.475946689779567</v>
      </c>
      <c r="AK916" s="17">
        <v>0.52095158858263801</v>
      </c>
      <c r="AL916" s="17">
        <v>0.55493284619644201</v>
      </c>
      <c r="AM916" s="17">
        <v>0.33332464460706202</v>
      </c>
      <c r="AN916" s="17">
        <v>0.44400490334097897</v>
      </c>
      <c r="AO916" s="17"/>
      <c r="AP916" s="17">
        <v>0.46724983010856802</v>
      </c>
      <c r="AQ916" s="17">
        <v>0.52174755679858997</v>
      </c>
      <c r="AR916" s="17">
        <v>0.50914695836711998</v>
      </c>
    </row>
    <row r="917" spans="2:44" x14ac:dyDescent="0.5">
      <c r="B917" t="s">
        <v>84</v>
      </c>
      <c r="C917" s="17">
        <v>0.203180686882698</v>
      </c>
      <c r="D917" s="17">
        <v>0.18091950835755499</v>
      </c>
      <c r="E917" s="17">
        <v>0.225733639790622</v>
      </c>
      <c r="F917" s="17"/>
      <c r="G917" s="17">
        <v>0.19723991937208199</v>
      </c>
      <c r="H917" s="17">
        <v>0.17821025739655899</v>
      </c>
      <c r="I917" s="17">
        <v>0.194128044898111</v>
      </c>
      <c r="J917" s="17">
        <v>0.210436124788065</v>
      </c>
      <c r="K917" s="17">
        <v>0.21913847471906001</v>
      </c>
      <c r="L917" s="17">
        <v>0.21812897127202399</v>
      </c>
      <c r="M917" s="17"/>
      <c r="N917" s="17">
        <v>0.18808740997370299</v>
      </c>
      <c r="O917" s="17">
        <v>0.19604791311123901</v>
      </c>
      <c r="P917" s="17">
        <v>0.22983796900960099</v>
      </c>
      <c r="Q917" s="17">
        <v>0.20340813109011999</v>
      </c>
      <c r="R917" s="17"/>
      <c r="S917" s="17">
        <v>0.196862381235238</v>
      </c>
      <c r="T917" s="17">
        <v>0.25583634790212001</v>
      </c>
      <c r="U917" s="17">
        <v>0.24461468698184199</v>
      </c>
      <c r="V917" s="17">
        <v>0.224356928985773</v>
      </c>
      <c r="W917" s="17">
        <v>0.21470598214528999</v>
      </c>
      <c r="X917" s="17">
        <v>0.17520456351959501</v>
      </c>
      <c r="Y917" s="17">
        <v>0.19629567920128799</v>
      </c>
      <c r="Z917" s="17">
        <v>0.15822824777163999</v>
      </c>
      <c r="AA917" s="17">
        <v>0.17966555936873799</v>
      </c>
      <c r="AB917" s="17">
        <v>0.164178991419902</v>
      </c>
      <c r="AC917" s="17">
        <v>0.19418971662951401</v>
      </c>
      <c r="AD917" s="17">
        <v>0.18384820149593201</v>
      </c>
      <c r="AE917" s="17"/>
      <c r="AF917" s="17">
        <v>0.226088735639836</v>
      </c>
      <c r="AG917" s="17">
        <v>0.17146311396952299</v>
      </c>
      <c r="AH917" s="17">
        <v>0.198806335007153</v>
      </c>
      <c r="AI917" s="17"/>
      <c r="AJ917" s="17">
        <v>0.219050132194825</v>
      </c>
      <c r="AK917" s="17">
        <v>0.15368809157902</v>
      </c>
      <c r="AL917" s="17">
        <v>0.194453625054472</v>
      </c>
      <c r="AM917" s="17">
        <v>0.29448785239070502</v>
      </c>
      <c r="AN917" s="17">
        <v>0.23213222063831601</v>
      </c>
      <c r="AO917" s="17"/>
      <c r="AP917" s="17">
        <v>0.22449430566057699</v>
      </c>
      <c r="AQ917" s="17">
        <v>0.16551849275611699</v>
      </c>
      <c r="AR917" s="17">
        <v>0.18291398377186599</v>
      </c>
    </row>
    <row r="918" spans="2:44" x14ac:dyDescent="0.5">
      <c r="B918" t="s">
        <v>85</v>
      </c>
      <c r="C918" s="17">
        <v>2.4774196373001E-2</v>
      </c>
      <c r="D918" s="17">
        <v>2.24619338940097E-2</v>
      </c>
      <c r="E918" s="17">
        <v>2.71311705189697E-2</v>
      </c>
      <c r="F918" s="17"/>
      <c r="G918" s="17">
        <v>5.1762404593166798E-2</v>
      </c>
      <c r="H918" s="17">
        <v>3.4855925575162601E-2</v>
      </c>
      <c r="I918" s="17">
        <v>2.4140929560899801E-2</v>
      </c>
      <c r="J918" s="17">
        <v>1.59003769432828E-2</v>
      </c>
      <c r="K918" s="17">
        <v>7.1937128164027697E-3</v>
      </c>
      <c r="L918" s="17">
        <v>1.8224605609768602E-2</v>
      </c>
      <c r="M918" s="17"/>
      <c r="N918" s="17">
        <v>1.9302827884711399E-2</v>
      </c>
      <c r="O918" s="17">
        <v>2.52804767825856E-2</v>
      </c>
      <c r="P918" s="17">
        <v>2.9563940004100099E-2</v>
      </c>
      <c r="Q918" s="17">
        <v>2.61832123469289E-2</v>
      </c>
      <c r="R918" s="17"/>
      <c r="S918" s="17">
        <v>3.8748923545937397E-2</v>
      </c>
      <c r="T918" s="17">
        <v>1.5196700498355999E-2</v>
      </c>
      <c r="U918" s="17">
        <v>1.2428961073840601E-2</v>
      </c>
      <c r="V918" s="17">
        <v>1.23656590136767E-2</v>
      </c>
      <c r="W918" s="17">
        <v>2.933194304075E-2</v>
      </c>
      <c r="X918" s="17">
        <v>2.4100853054804899E-2</v>
      </c>
      <c r="Y918" s="17">
        <v>4.6199653797118399E-2</v>
      </c>
      <c r="Z918" s="17">
        <v>3.6445812048042002E-2</v>
      </c>
      <c r="AA918" s="17">
        <v>1.7489238783813699E-2</v>
      </c>
      <c r="AB918" s="17">
        <v>3.8695691278136102E-2</v>
      </c>
      <c r="AC918" s="17">
        <v>9.5790400370402706E-3</v>
      </c>
      <c r="AD918" s="17">
        <v>0</v>
      </c>
      <c r="AE918" s="17"/>
      <c r="AF918" s="17">
        <v>2.74910995438306E-2</v>
      </c>
      <c r="AG918" s="17">
        <v>1.6081875275214801E-2</v>
      </c>
      <c r="AH918" s="17">
        <v>2.85005280181829E-2</v>
      </c>
      <c r="AI918" s="17"/>
      <c r="AJ918" s="17">
        <v>3.0151615563097499E-2</v>
      </c>
      <c r="AK918" s="17">
        <v>1.0491527496456401E-2</v>
      </c>
      <c r="AL918" s="17">
        <v>1.54953265102208E-2</v>
      </c>
      <c r="AM918" s="17">
        <v>2.9021005452819101E-2</v>
      </c>
      <c r="AN918" s="17">
        <v>3.4655168312219597E-2</v>
      </c>
      <c r="AO918" s="17"/>
      <c r="AP918" s="17">
        <v>2.6829135316357201E-2</v>
      </c>
      <c r="AQ918" s="17">
        <v>1.7688221673518498E-2</v>
      </c>
      <c r="AR918" s="17">
        <v>3.1210476434263799E-2</v>
      </c>
    </row>
    <row r="919" spans="2:44" x14ac:dyDescent="0.5">
      <c r="B919" t="s">
        <v>86</v>
      </c>
      <c r="C919" s="17">
        <v>1.09608999374578E-2</v>
      </c>
      <c r="D919" s="17">
        <v>1.2311659527292001E-2</v>
      </c>
      <c r="E919" s="17">
        <v>9.6838528618135699E-3</v>
      </c>
      <c r="F919" s="17"/>
      <c r="G919" s="17">
        <v>6.8179000598731498E-3</v>
      </c>
      <c r="H919" s="17">
        <v>1.0020348647458399E-2</v>
      </c>
      <c r="I919" s="17">
        <v>1.8912886194959601E-2</v>
      </c>
      <c r="J919" s="17">
        <v>9.1449644628497206E-3</v>
      </c>
      <c r="K919" s="17">
        <v>3.06325154186527E-3</v>
      </c>
      <c r="L919" s="17">
        <v>1.4797875446630301E-2</v>
      </c>
      <c r="M919" s="17"/>
      <c r="N919" s="17">
        <v>3.4216451306766202E-3</v>
      </c>
      <c r="O919" s="17">
        <v>1.2777583611566799E-2</v>
      </c>
      <c r="P919" s="17">
        <v>1.2659781989805999E-2</v>
      </c>
      <c r="Q919" s="17">
        <v>1.58135403501777E-2</v>
      </c>
      <c r="R919" s="17"/>
      <c r="S919" s="17">
        <v>1.34062679729865E-2</v>
      </c>
      <c r="T919" s="17">
        <v>1.13134895620596E-2</v>
      </c>
      <c r="U919" s="17">
        <v>0</v>
      </c>
      <c r="V919" s="17">
        <v>2.5537679962901998E-2</v>
      </c>
      <c r="W919" s="17">
        <v>0</v>
      </c>
      <c r="X919" s="17">
        <v>1.80697408535976E-2</v>
      </c>
      <c r="Y919" s="17">
        <v>1.0950665467886001E-2</v>
      </c>
      <c r="Z919" s="17">
        <v>0</v>
      </c>
      <c r="AA919" s="17">
        <v>9.2932597965298992E-3</v>
      </c>
      <c r="AB919" s="17">
        <v>6.8186443589745597E-3</v>
      </c>
      <c r="AC919" s="17">
        <v>0</v>
      </c>
      <c r="AD919" s="17">
        <v>3.9442010517765802E-2</v>
      </c>
      <c r="AE919" s="17"/>
      <c r="AF919" s="17">
        <v>1.88094343055848E-2</v>
      </c>
      <c r="AG919" s="17">
        <v>2.83615062915609E-3</v>
      </c>
      <c r="AH919" s="17">
        <v>2.0646901748252101E-2</v>
      </c>
      <c r="AI919" s="17"/>
      <c r="AJ919" s="17">
        <v>9.9866763783482693E-3</v>
      </c>
      <c r="AK919" s="17">
        <v>7.9837408443282094E-3</v>
      </c>
      <c r="AL919" s="17">
        <v>0</v>
      </c>
      <c r="AM919" s="17">
        <v>2.46365555144934E-2</v>
      </c>
      <c r="AN919" s="17">
        <v>2.4108797093459498E-2</v>
      </c>
      <c r="AO919" s="17"/>
      <c r="AP919" s="17">
        <v>2.7215403473556002E-3</v>
      </c>
      <c r="AQ919" s="17">
        <v>5.9196214050661698E-3</v>
      </c>
      <c r="AR919" s="17">
        <v>6.2361385710482898E-3</v>
      </c>
    </row>
    <row r="920" spans="2:44" x14ac:dyDescent="0.5">
      <c r="B920" t="s">
        <v>87</v>
      </c>
      <c r="C920" s="17">
        <v>4.8902505759278597E-2</v>
      </c>
      <c r="D920" s="17">
        <v>3.9345529628493602E-2</v>
      </c>
      <c r="E920" s="17">
        <v>5.7489448744269499E-2</v>
      </c>
      <c r="F920" s="17"/>
      <c r="G920" s="17">
        <v>4.80690279633951E-2</v>
      </c>
      <c r="H920" s="17">
        <v>3.8312170393255802E-2</v>
      </c>
      <c r="I920" s="17">
        <v>4.4031358069987599E-2</v>
      </c>
      <c r="J920" s="17">
        <v>6.3950477549362797E-2</v>
      </c>
      <c r="K920" s="17">
        <v>4.8944918020852199E-2</v>
      </c>
      <c r="L920" s="17">
        <v>4.9719358443820999E-2</v>
      </c>
      <c r="M920" s="17"/>
      <c r="N920" s="17">
        <v>3.52298313459877E-2</v>
      </c>
      <c r="O920" s="17">
        <v>3.7175462291749201E-2</v>
      </c>
      <c r="P920" s="17">
        <v>3.6277425767572397E-2</v>
      </c>
      <c r="Q920" s="17">
        <v>8.74096897289591E-2</v>
      </c>
      <c r="R920" s="17"/>
      <c r="S920" s="17">
        <v>5.17048675822189E-2</v>
      </c>
      <c r="T920" s="17">
        <v>6.8507152490847795E-2</v>
      </c>
      <c r="U920" s="17">
        <v>6.66533637922824E-2</v>
      </c>
      <c r="V920" s="17">
        <v>3.19151449608066E-2</v>
      </c>
      <c r="W920" s="17">
        <v>2.75649182305393E-2</v>
      </c>
      <c r="X920" s="17">
        <v>6.3256219378193104E-2</v>
      </c>
      <c r="Y920" s="17">
        <v>4.22219001293377E-2</v>
      </c>
      <c r="Z920" s="17">
        <v>3.69896537255592E-2</v>
      </c>
      <c r="AA920" s="17">
        <v>5.1837407603113603E-2</v>
      </c>
      <c r="AB920" s="17">
        <v>3.42556883286875E-2</v>
      </c>
      <c r="AC920" s="17">
        <v>4.3312357386872301E-2</v>
      </c>
      <c r="AD920" s="17">
        <v>3.7472102774433198E-2</v>
      </c>
      <c r="AE920" s="17"/>
      <c r="AF920" s="17">
        <v>4.0113446442433399E-2</v>
      </c>
      <c r="AG920" s="17">
        <v>3.67917390054033E-2</v>
      </c>
      <c r="AH920" s="17">
        <v>8.4257062716753997E-2</v>
      </c>
      <c r="AI920" s="17"/>
      <c r="AJ920" s="17">
        <v>3.5094142317317202E-2</v>
      </c>
      <c r="AK920" s="17">
        <v>4.2870408532028399E-2</v>
      </c>
      <c r="AL920" s="17">
        <v>4.1416594584584E-2</v>
      </c>
      <c r="AM920" s="17">
        <v>6.8608888776895402E-2</v>
      </c>
      <c r="AN920" s="17">
        <v>9.9904987126630707E-2</v>
      </c>
      <c r="AO920" s="17"/>
      <c r="AP920" s="17">
        <v>3.0253886656777002E-2</v>
      </c>
      <c r="AQ920" s="17">
        <v>3.04153846314184E-2</v>
      </c>
      <c r="AR920" s="17">
        <v>4.41217243777412E-2</v>
      </c>
    </row>
    <row r="921" spans="2:44" x14ac:dyDescent="0.5">
      <c r="B921" t="s">
        <v>88</v>
      </c>
      <c r="C921" s="17">
        <v>0.712181711047564</v>
      </c>
      <c r="D921" s="17">
        <v>0.74496136859265005</v>
      </c>
      <c r="E921" s="17">
        <v>0.67996188808432501</v>
      </c>
      <c r="F921" s="17"/>
      <c r="G921" s="17">
        <v>0.69611074801148298</v>
      </c>
      <c r="H921" s="17">
        <v>0.73860129798756402</v>
      </c>
      <c r="I921" s="17">
        <v>0.71878678127604201</v>
      </c>
      <c r="J921" s="17">
        <v>0.70056805625644003</v>
      </c>
      <c r="K921" s="17">
        <v>0.72165964290182005</v>
      </c>
      <c r="L921" s="17">
        <v>0.69912918922775602</v>
      </c>
      <c r="M921" s="17"/>
      <c r="N921" s="17">
        <v>0.75395828566492096</v>
      </c>
      <c r="O921" s="17">
        <v>0.72871856420285896</v>
      </c>
      <c r="P921" s="17">
        <v>0.69166088322892105</v>
      </c>
      <c r="Q921" s="17">
        <v>0.66718542648381396</v>
      </c>
      <c r="R921" s="17"/>
      <c r="S921" s="17">
        <v>0.69927755966361904</v>
      </c>
      <c r="T921" s="17">
        <v>0.64914630954661701</v>
      </c>
      <c r="U921" s="17">
        <v>0.67630298815203505</v>
      </c>
      <c r="V921" s="17">
        <v>0.70582458707684104</v>
      </c>
      <c r="W921" s="17">
        <v>0.72839715658342097</v>
      </c>
      <c r="X921" s="17">
        <v>0.71936862319381001</v>
      </c>
      <c r="Y921" s="17">
        <v>0.70433210140436997</v>
      </c>
      <c r="Z921" s="17">
        <v>0.76833628645475804</v>
      </c>
      <c r="AA921" s="17">
        <v>0.741714534447805</v>
      </c>
      <c r="AB921" s="17">
        <v>0.75605098461429998</v>
      </c>
      <c r="AC921" s="17">
        <v>0.75291888594657297</v>
      </c>
      <c r="AD921" s="17">
        <v>0.73923768521186894</v>
      </c>
      <c r="AE921" s="17"/>
      <c r="AF921" s="17">
        <v>0.68749728406831601</v>
      </c>
      <c r="AG921" s="17">
        <v>0.77282712112070295</v>
      </c>
      <c r="AH921" s="17">
        <v>0.66778917250965897</v>
      </c>
      <c r="AI921" s="17"/>
      <c r="AJ921" s="17">
        <v>0.70571743354641203</v>
      </c>
      <c r="AK921" s="17">
        <v>0.78496623154816603</v>
      </c>
      <c r="AL921" s="17">
        <v>0.74863445385072303</v>
      </c>
      <c r="AM921" s="17">
        <v>0.58324569786508695</v>
      </c>
      <c r="AN921" s="17">
        <v>0.60919882682937398</v>
      </c>
      <c r="AO921" s="17"/>
      <c r="AP921" s="17">
        <v>0.71570113201893304</v>
      </c>
      <c r="AQ921" s="17">
        <v>0.78045827953388003</v>
      </c>
      <c r="AR921" s="17">
        <v>0.73551767684508096</v>
      </c>
    </row>
    <row r="922" spans="2:44" x14ac:dyDescent="0.5">
      <c r="B922" t="s">
        <v>89</v>
      </c>
      <c r="C922" s="17">
        <v>3.5735096310458798E-2</v>
      </c>
      <c r="D922" s="17">
        <v>3.47735934213017E-2</v>
      </c>
      <c r="E922" s="17">
        <v>3.6815023380783303E-2</v>
      </c>
      <c r="F922" s="17"/>
      <c r="G922" s="17">
        <v>5.8580304653039997E-2</v>
      </c>
      <c r="H922" s="17">
        <v>4.4876274222621103E-2</v>
      </c>
      <c r="I922" s="17">
        <v>4.3053815755859398E-2</v>
      </c>
      <c r="J922" s="17">
        <v>2.5045341406132501E-2</v>
      </c>
      <c r="K922" s="17">
        <v>1.0256964358268001E-2</v>
      </c>
      <c r="L922" s="17">
        <v>3.3022481056398802E-2</v>
      </c>
      <c r="M922" s="17"/>
      <c r="N922" s="17">
        <v>2.2724473015388099E-2</v>
      </c>
      <c r="O922" s="17">
        <v>3.8058060394152403E-2</v>
      </c>
      <c r="P922" s="17">
        <v>4.2223721993906102E-2</v>
      </c>
      <c r="Q922" s="17">
        <v>4.1996752697106503E-2</v>
      </c>
      <c r="R922" s="17"/>
      <c r="S922" s="17">
        <v>5.21551915189239E-2</v>
      </c>
      <c r="T922" s="17">
        <v>2.6510190060415599E-2</v>
      </c>
      <c r="U922" s="17">
        <v>1.2428961073840601E-2</v>
      </c>
      <c r="V922" s="17">
        <v>3.7903338976578799E-2</v>
      </c>
      <c r="W922" s="17">
        <v>2.933194304075E-2</v>
      </c>
      <c r="X922" s="17">
        <v>4.2170593908402498E-2</v>
      </c>
      <c r="Y922" s="17">
        <v>5.7150319265004398E-2</v>
      </c>
      <c r="Z922" s="17">
        <v>3.6445812048042002E-2</v>
      </c>
      <c r="AA922" s="17">
        <v>2.6782498580343601E-2</v>
      </c>
      <c r="AB922" s="17">
        <v>4.5514335637110603E-2</v>
      </c>
      <c r="AC922" s="17">
        <v>9.5790400370402706E-3</v>
      </c>
      <c r="AD922" s="17">
        <v>3.9442010517765802E-2</v>
      </c>
      <c r="AE922" s="17"/>
      <c r="AF922" s="17">
        <v>4.6300533849415397E-2</v>
      </c>
      <c r="AG922" s="17">
        <v>1.8918025904370899E-2</v>
      </c>
      <c r="AH922" s="17">
        <v>4.9147429766434998E-2</v>
      </c>
      <c r="AI922" s="17"/>
      <c r="AJ922" s="17">
        <v>4.0138291941445803E-2</v>
      </c>
      <c r="AK922" s="17">
        <v>1.8475268340784601E-2</v>
      </c>
      <c r="AL922" s="17">
        <v>1.54953265102208E-2</v>
      </c>
      <c r="AM922" s="17">
        <v>5.3657560967312501E-2</v>
      </c>
      <c r="AN922" s="17">
        <v>5.8763965405678999E-2</v>
      </c>
      <c r="AO922" s="17"/>
      <c r="AP922" s="17">
        <v>2.9550675663712798E-2</v>
      </c>
      <c r="AQ922" s="17">
        <v>2.3607843078584601E-2</v>
      </c>
      <c r="AR922" s="17">
        <v>3.7446615005312101E-2</v>
      </c>
    </row>
    <row r="923" spans="2:44" x14ac:dyDescent="0.5">
      <c r="B923" t="s">
        <v>90</v>
      </c>
      <c r="C923" s="17">
        <v>0.67644661473710599</v>
      </c>
      <c r="D923" s="17">
        <v>0.71018777517134801</v>
      </c>
      <c r="E923" s="17">
        <v>0.64314686470354199</v>
      </c>
      <c r="F923" s="17"/>
      <c r="G923" s="17">
        <v>0.637530443358443</v>
      </c>
      <c r="H923" s="17">
        <v>0.69372502376494305</v>
      </c>
      <c r="I923" s="17">
        <v>0.67573296552018303</v>
      </c>
      <c r="J923" s="17">
        <v>0.67552271485030702</v>
      </c>
      <c r="K923" s="17">
        <v>0.71140267854355199</v>
      </c>
      <c r="L923" s="17">
        <v>0.66610670817135698</v>
      </c>
      <c r="M923" s="17"/>
      <c r="N923" s="17">
        <v>0.73123381264953302</v>
      </c>
      <c r="O923" s="17">
        <v>0.69066050380870703</v>
      </c>
      <c r="P923" s="17">
        <v>0.64943716123501505</v>
      </c>
      <c r="Q923" s="17">
        <v>0.62518867378670795</v>
      </c>
      <c r="R923" s="17"/>
      <c r="S923" s="17">
        <v>0.64712236814469504</v>
      </c>
      <c r="T923" s="17">
        <v>0.62263611948620101</v>
      </c>
      <c r="U923" s="17">
        <v>0.66387402707819398</v>
      </c>
      <c r="V923" s="17">
        <v>0.66792124810026199</v>
      </c>
      <c r="W923" s="17">
        <v>0.69906521354267104</v>
      </c>
      <c r="X923" s="17">
        <v>0.67719802928540695</v>
      </c>
      <c r="Y923" s="17">
        <v>0.64718178213936595</v>
      </c>
      <c r="Z923" s="17">
        <v>0.73189047440671595</v>
      </c>
      <c r="AA923" s="17">
        <v>0.71493203586746101</v>
      </c>
      <c r="AB923" s="17">
        <v>0.71053664897718904</v>
      </c>
      <c r="AC923" s="17">
        <v>0.74333984590953295</v>
      </c>
      <c r="AD923" s="17">
        <v>0.69979567469410298</v>
      </c>
      <c r="AE923" s="17"/>
      <c r="AF923" s="17">
        <v>0.64119675021889999</v>
      </c>
      <c r="AG923" s="17">
        <v>0.75390909521633198</v>
      </c>
      <c r="AH923" s="17">
        <v>0.61864174274322303</v>
      </c>
      <c r="AI923" s="17"/>
      <c r="AJ923" s="17">
        <v>0.66557914160496601</v>
      </c>
      <c r="AK923" s="17">
        <v>0.76649096320738197</v>
      </c>
      <c r="AL923" s="17">
        <v>0.73313912734050302</v>
      </c>
      <c r="AM923" s="17">
        <v>0.52958813689777395</v>
      </c>
      <c r="AN923" s="17">
        <v>0.55043486142369502</v>
      </c>
      <c r="AO923" s="17"/>
      <c r="AP923" s="17">
        <v>0.68615045635521998</v>
      </c>
      <c r="AQ923" s="17">
        <v>0.75685043645529604</v>
      </c>
      <c r="AR923" s="17">
        <v>0.69807106183976897</v>
      </c>
    </row>
    <row r="924" spans="2:44" x14ac:dyDescent="0.5">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17"/>
      <c r="AK924" s="17"/>
      <c r="AL924" s="17"/>
      <c r="AM924" s="17"/>
      <c r="AN924" s="17"/>
      <c r="AO924" s="17"/>
      <c r="AP924" s="17"/>
      <c r="AQ924" s="17"/>
      <c r="AR924" s="17"/>
    </row>
    <row r="925" spans="2:44" x14ac:dyDescent="0.5">
      <c r="B925" s="6" t="s">
        <v>394</v>
      </c>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17"/>
      <c r="AK925" s="17"/>
      <c r="AL925" s="17"/>
      <c r="AM925" s="17"/>
      <c r="AN925" s="17"/>
      <c r="AO925" s="17"/>
      <c r="AP925" s="17"/>
      <c r="AQ925" s="17"/>
      <c r="AR925" s="17"/>
    </row>
    <row r="926" spans="2:44" x14ac:dyDescent="0.5">
      <c r="B926" s="24" t="s">
        <v>75</v>
      </c>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17"/>
      <c r="AK926" s="17"/>
      <c r="AL926" s="17"/>
      <c r="AM926" s="17"/>
      <c r="AN926" s="17"/>
      <c r="AO926" s="17"/>
      <c r="AP926" s="17"/>
      <c r="AQ926" s="17"/>
      <c r="AR926" s="17"/>
    </row>
    <row r="927" spans="2:44" x14ac:dyDescent="0.5">
      <c r="B927" t="s">
        <v>82</v>
      </c>
      <c r="C927" s="17">
        <v>0.37095014553439298</v>
      </c>
      <c r="D927" s="17">
        <v>0.42995653864852901</v>
      </c>
      <c r="E927" s="17">
        <v>0.31269875084063697</v>
      </c>
      <c r="F927" s="17"/>
      <c r="G927" s="17">
        <v>0.31548018964319302</v>
      </c>
      <c r="H927" s="17">
        <v>0.331559346222911</v>
      </c>
      <c r="I927" s="17">
        <v>0.36566369052674003</v>
      </c>
      <c r="J927" s="17">
        <v>0.35642242441779298</v>
      </c>
      <c r="K927" s="17">
        <v>0.420416926969439</v>
      </c>
      <c r="L927" s="17">
        <v>0.422730490778783</v>
      </c>
      <c r="M927" s="17"/>
      <c r="N927" s="17">
        <v>0.449294058441224</v>
      </c>
      <c r="O927" s="17">
        <v>0.37251560722774202</v>
      </c>
      <c r="P927" s="17">
        <v>0.31129304783115302</v>
      </c>
      <c r="Q927" s="17">
        <v>0.33698372888230199</v>
      </c>
      <c r="R927" s="17"/>
      <c r="S927" s="17">
        <v>0.33412208055210202</v>
      </c>
      <c r="T927" s="17">
        <v>0.359933880337509</v>
      </c>
      <c r="U927" s="17">
        <v>0.39712513787314102</v>
      </c>
      <c r="V927" s="17">
        <v>0.34734320088278298</v>
      </c>
      <c r="W927" s="17">
        <v>0.39120498919535501</v>
      </c>
      <c r="X927" s="17">
        <v>0.34534401944875498</v>
      </c>
      <c r="Y927" s="17">
        <v>0.390263207681258</v>
      </c>
      <c r="Z927" s="17">
        <v>0.33860658706678498</v>
      </c>
      <c r="AA927" s="17">
        <v>0.38346304167144002</v>
      </c>
      <c r="AB927" s="17">
        <v>0.42864622715428302</v>
      </c>
      <c r="AC927" s="17">
        <v>0.39630337982661701</v>
      </c>
      <c r="AD927" s="17">
        <v>0.35099595243986098</v>
      </c>
      <c r="AE927" s="17"/>
      <c r="AF927" s="17">
        <v>0.36558590863349499</v>
      </c>
      <c r="AG927" s="17">
        <v>0.40576112850048701</v>
      </c>
      <c r="AH927" s="17">
        <v>0.33589402897572901</v>
      </c>
      <c r="AI927" s="17"/>
      <c r="AJ927" s="17">
        <v>0.37090881134628401</v>
      </c>
      <c r="AK927" s="17">
        <v>0.37958208038459101</v>
      </c>
      <c r="AL927" s="17">
        <v>0.428395594023811</v>
      </c>
      <c r="AM927" s="17">
        <v>0.29783798301806502</v>
      </c>
      <c r="AN927" s="17">
        <v>0.30223607272832398</v>
      </c>
      <c r="AO927" s="17"/>
      <c r="AP927" s="17">
        <v>0.33964955619614701</v>
      </c>
      <c r="AQ927" s="17">
        <v>0.41402608985094602</v>
      </c>
      <c r="AR927" s="17">
        <v>0.39068371201100599</v>
      </c>
    </row>
    <row r="928" spans="2:44" x14ac:dyDescent="0.5">
      <c r="B928" t="s">
        <v>83</v>
      </c>
      <c r="C928" s="17">
        <v>0.462042982740478</v>
      </c>
      <c r="D928" s="17">
        <v>0.41019104446528998</v>
      </c>
      <c r="E928" s="17">
        <v>0.51359178397041505</v>
      </c>
      <c r="F928" s="17"/>
      <c r="G928" s="17">
        <v>0.44253167737548799</v>
      </c>
      <c r="H928" s="17">
        <v>0.49156885078346202</v>
      </c>
      <c r="I928" s="17">
        <v>0.44657934925022702</v>
      </c>
      <c r="J928" s="17">
        <v>0.487626335268324</v>
      </c>
      <c r="K928" s="17">
        <v>0.43781193368220001</v>
      </c>
      <c r="L928" s="17">
        <v>0.45913772594775898</v>
      </c>
      <c r="M928" s="17"/>
      <c r="N928" s="17">
        <v>0.43223893850229</v>
      </c>
      <c r="O928" s="17">
        <v>0.47413651980193899</v>
      </c>
      <c r="P928" s="17">
        <v>0.49108507480217101</v>
      </c>
      <c r="Q928" s="17">
        <v>0.45873800789069702</v>
      </c>
      <c r="R928" s="17"/>
      <c r="S928" s="17">
        <v>0.50530107504781197</v>
      </c>
      <c r="T928" s="17">
        <v>0.47707062167005798</v>
      </c>
      <c r="U928" s="17">
        <v>0.46438237725053</v>
      </c>
      <c r="V928" s="17">
        <v>0.51894062673485997</v>
      </c>
      <c r="W928" s="17">
        <v>0.42900298394553998</v>
      </c>
      <c r="X928" s="17">
        <v>0.47951425367791201</v>
      </c>
      <c r="Y928" s="17">
        <v>0.444007915701641</v>
      </c>
      <c r="Z928" s="17">
        <v>0.49662613262584898</v>
      </c>
      <c r="AA928" s="17">
        <v>0.442889664097189</v>
      </c>
      <c r="AB928" s="17">
        <v>0.36448519702294402</v>
      </c>
      <c r="AC928" s="17">
        <v>0.48827406938041901</v>
      </c>
      <c r="AD928" s="17">
        <v>0.36332299912445798</v>
      </c>
      <c r="AE928" s="17"/>
      <c r="AF928" s="17">
        <v>0.47785257088097999</v>
      </c>
      <c r="AG928" s="17">
        <v>0.46208786175929201</v>
      </c>
      <c r="AH928" s="17">
        <v>0.45228576654394498</v>
      </c>
      <c r="AI928" s="17"/>
      <c r="AJ928" s="17">
        <v>0.48287949720233297</v>
      </c>
      <c r="AK928" s="17">
        <v>0.48247710731536197</v>
      </c>
      <c r="AL928" s="17">
        <v>0.480787050345308</v>
      </c>
      <c r="AM928" s="17">
        <v>0.43264133575848102</v>
      </c>
      <c r="AN928" s="17">
        <v>0.47607552043676699</v>
      </c>
      <c r="AO928" s="17"/>
      <c r="AP928" s="17">
        <v>0.52418620850194597</v>
      </c>
      <c r="AQ928" s="17">
        <v>0.46875585660629798</v>
      </c>
      <c r="AR928" s="17">
        <v>0.44837232663390703</v>
      </c>
    </row>
    <row r="929" spans="2:44" x14ac:dyDescent="0.5">
      <c r="B929" t="s">
        <v>84</v>
      </c>
      <c r="C929" s="17">
        <v>0.10965310564726199</v>
      </c>
      <c r="D929" s="17">
        <v>0.105239096491873</v>
      </c>
      <c r="E929" s="17">
        <v>0.114397246407442</v>
      </c>
      <c r="F929" s="17"/>
      <c r="G929" s="17">
        <v>0.13416945180572001</v>
      </c>
      <c r="H929" s="17">
        <v>0.119015466602998</v>
      </c>
      <c r="I929" s="17">
        <v>0.12915129712585999</v>
      </c>
      <c r="J929" s="17">
        <v>9.9276890822900005E-2</v>
      </c>
      <c r="K929" s="17">
        <v>9.8732065559793594E-2</v>
      </c>
      <c r="L929" s="17">
        <v>8.5624717071735107E-2</v>
      </c>
      <c r="M929" s="17"/>
      <c r="N929" s="17">
        <v>8.3755603543788804E-2</v>
      </c>
      <c r="O929" s="17">
        <v>0.10936409432172201</v>
      </c>
      <c r="P929" s="17">
        <v>0.12985927297133801</v>
      </c>
      <c r="Q929" s="17">
        <v>0.11719317268255799</v>
      </c>
      <c r="R929" s="17"/>
      <c r="S929" s="17">
        <v>0.101135734674551</v>
      </c>
      <c r="T929" s="17">
        <v>0.10044532471868201</v>
      </c>
      <c r="U929" s="17">
        <v>9.9009507193095606E-2</v>
      </c>
      <c r="V929" s="17">
        <v>8.4070144858462398E-2</v>
      </c>
      <c r="W929" s="17">
        <v>0.13954017765267199</v>
      </c>
      <c r="X929" s="17">
        <v>9.7973364076516606E-2</v>
      </c>
      <c r="Y929" s="17">
        <v>0.123990896645906</v>
      </c>
      <c r="Z929" s="17">
        <v>0.115564660569626</v>
      </c>
      <c r="AA929" s="17">
        <v>0.10583361751980599</v>
      </c>
      <c r="AB929" s="17">
        <v>0.12896135494540401</v>
      </c>
      <c r="AC929" s="17">
        <v>9.80547881001292E-2</v>
      </c>
      <c r="AD929" s="17">
        <v>0.18951358157331399</v>
      </c>
      <c r="AE929" s="17"/>
      <c r="AF929" s="17">
        <v>0.10624495977817899</v>
      </c>
      <c r="AG929" s="17">
        <v>9.6973641667995297E-2</v>
      </c>
      <c r="AH929" s="17">
        <v>0.114610710831461</v>
      </c>
      <c r="AI929" s="17"/>
      <c r="AJ929" s="17">
        <v>0.105624084303819</v>
      </c>
      <c r="AK929" s="17">
        <v>9.0448969793998704E-2</v>
      </c>
      <c r="AL929" s="17">
        <v>5.5977011493419299E-2</v>
      </c>
      <c r="AM929" s="17">
        <v>0.17041659564291201</v>
      </c>
      <c r="AN929" s="17">
        <v>0.119654851766079</v>
      </c>
      <c r="AO929" s="17"/>
      <c r="AP929" s="17">
        <v>9.9623987897708502E-2</v>
      </c>
      <c r="AQ929" s="17">
        <v>7.8427492107150901E-2</v>
      </c>
      <c r="AR929" s="17">
        <v>0.12311114904692699</v>
      </c>
    </row>
    <row r="930" spans="2:44" x14ac:dyDescent="0.5">
      <c r="B930" t="s">
        <v>85</v>
      </c>
      <c r="C930" s="17">
        <v>1.6919462667678801E-2</v>
      </c>
      <c r="D930" s="17">
        <v>2.2121371275225399E-2</v>
      </c>
      <c r="E930" s="17">
        <v>1.1902150853839E-2</v>
      </c>
      <c r="F930" s="17"/>
      <c r="G930" s="17">
        <v>5.2529581537652997E-2</v>
      </c>
      <c r="H930" s="17">
        <v>1.1280841876590401E-2</v>
      </c>
      <c r="I930" s="17">
        <v>9.55535873977581E-3</v>
      </c>
      <c r="J930" s="17">
        <v>1.9199380656746399E-2</v>
      </c>
      <c r="K930" s="17">
        <v>1.04498134067341E-2</v>
      </c>
      <c r="L930" s="17">
        <v>6.2896908337151903E-3</v>
      </c>
      <c r="M930" s="17"/>
      <c r="N930" s="17">
        <v>6.3954499880925003E-3</v>
      </c>
      <c r="O930" s="17">
        <v>2.10717572621376E-2</v>
      </c>
      <c r="P930" s="17">
        <v>2.6018305643662101E-2</v>
      </c>
      <c r="Q930" s="17">
        <v>1.6118667134368801E-2</v>
      </c>
      <c r="R930" s="17"/>
      <c r="S930" s="17">
        <v>1.33591734229085E-2</v>
      </c>
      <c r="T930" s="17">
        <v>2.38992768237512E-2</v>
      </c>
      <c r="U930" s="17">
        <v>0</v>
      </c>
      <c r="V930" s="17">
        <v>7.2101743163270598E-3</v>
      </c>
      <c r="W930" s="17">
        <v>1.2890642858349099E-2</v>
      </c>
      <c r="X930" s="17">
        <v>1.14053519389222E-2</v>
      </c>
      <c r="Y930" s="17">
        <v>1.22276214230422E-2</v>
      </c>
      <c r="Z930" s="17">
        <v>3.7217457698537397E-2</v>
      </c>
      <c r="AA930" s="17">
        <v>2.8111066687885902E-2</v>
      </c>
      <c r="AB930" s="17">
        <v>2.6232834574837199E-2</v>
      </c>
      <c r="AC930" s="17">
        <v>1.7367762692835301E-2</v>
      </c>
      <c r="AD930" s="17">
        <v>1.9537435604331101E-2</v>
      </c>
      <c r="AE930" s="17"/>
      <c r="AF930" s="17">
        <v>2.0083197546928298E-2</v>
      </c>
      <c r="AG930" s="17">
        <v>5.9752611645501399E-3</v>
      </c>
      <c r="AH930" s="17">
        <v>2.97226235819281E-2</v>
      </c>
      <c r="AI930" s="17"/>
      <c r="AJ930" s="17">
        <v>1.1038163058187601E-2</v>
      </c>
      <c r="AK930" s="17">
        <v>1.6302533407808101E-2</v>
      </c>
      <c r="AL930" s="17">
        <v>1.4298477451710799E-2</v>
      </c>
      <c r="AM930" s="17">
        <v>5.1524268074338603E-2</v>
      </c>
      <c r="AN930" s="17">
        <v>2.7020174046783599E-2</v>
      </c>
      <c r="AO930" s="17"/>
      <c r="AP930" s="17">
        <v>1.2088929978549399E-2</v>
      </c>
      <c r="AQ930" s="17">
        <v>1.1952882849578499E-2</v>
      </c>
      <c r="AR930" s="17">
        <v>2.3428252195051801E-2</v>
      </c>
    </row>
    <row r="931" spans="2:44" x14ac:dyDescent="0.5">
      <c r="B931" t="s">
        <v>86</v>
      </c>
      <c r="C931" s="17">
        <v>8.2237510239134507E-3</v>
      </c>
      <c r="D931" s="17">
        <v>7.6768431289312997E-3</v>
      </c>
      <c r="E931" s="17">
        <v>8.7905137501865602E-3</v>
      </c>
      <c r="F931" s="17"/>
      <c r="G931" s="17">
        <v>7.0251333195970097E-3</v>
      </c>
      <c r="H931" s="17">
        <v>1.7727301988249702E-2</v>
      </c>
      <c r="I931" s="17">
        <v>5.5103031291191601E-3</v>
      </c>
      <c r="J931" s="17">
        <v>6.0019965271087402E-3</v>
      </c>
      <c r="K931" s="17">
        <v>0</v>
      </c>
      <c r="L931" s="17">
        <v>1.0880407931647001E-2</v>
      </c>
      <c r="M931" s="17"/>
      <c r="N931" s="17">
        <v>6.5176812211520897E-3</v>
      </c>
      <c r="O931" s="17">
        <v>3.62313829482349E-3</v>
      </c>
      <c r="P931" s="17">
        <v>7.31361967164104E-3</v>
      </c>
      <c r="Q931" s="17">
        <v>1.5727715743735299E-2</v>
      </c>
      <c r="R931" s="17"/>
      <c r="S931" s="17">
        <v>6.6792571620700398E-3</v>
      </c>
      <c r="T931" s="17">
        <v>4.1709724708090604E-3</v>
      </c>
      <c r="U931" s="17">
        <v>0</v>
      </c>
      <c r="V931" s="17">
        <v>2.0531177337998301E-2</v>
      </c>
      <c r="W931" s="17">
        <v>7.2808935517939301E-3</v>
      </c>
      <c r="X931" s="17">
        <v>1.80697408535976E-2</v>
      </c>
      <c r="Y931" s="17">
        <v>1.1322653282605399E-2</v>
      </c>
      <c r="Z931" s="17">
        <v>0</v>
      </c>
      <c r="AA931" s="17">
        <v>4.4135751363334804E-3</v>
      </c>
      <c r="AB931" s="17">
        <v>9.1888642943262298E-3</v>
      </c>
      <c r="AC931" s="17">
        <v>0</v>
      </c>
      <c r="AD931" s="17">
        <v>1.81913162102522E-2</v>
      </c>
      <c r="AE931" s="17"/>
      <c r="AF931" s="17">
        <v>1.06984703612836E-2</v>
      </c>
      <c r="AG931" s="17">
        <v>7.4210023887373803E-3</v>
      </c>
      <c r="AH931" s="17">
        <v>9.6927819135549202E-3</v>
      </c>
      <c r="AI931" s="17"/>
      <c r="AJ931" s="17">
        <v>8.8224102677853505E-3</v>
      </c>
      <c r="AK931" s="17">
        <v>7.2599267221022503E-3</v>
      </c>
      <c r="AL931" s="17">
        <v>0</v>
      </c>
      <c r="AM931" s="17">
        <v>2.46365555144934E-2</v>
      </c>
      <c r="AN931" s="17">
        <v>6.5285194850443198E-3</v>
      </c>
      <c r="AO931" s="17"/>
      <c r="AP931" s="17">
        <v>6.2912061290282401E-3</v>
      </c>
      <c r="AQ931" s="17">
        <v>6.2970796872816098E-3</v>
      </c>
      <c r="AR931" s="17">
        <v>0</v>
      </c>
    </row>
    <row r="932" spans="2:44" x14ac:dyDescent="0.5">
      <c r="B932" t="s">
        <v>87</v>
      </c>
      <c r="C932" s="17">
        <v>3.2210552386275203E-2</v>
      </c>
      <c r="D932" s="17">
        <v>2.4815105990151E-2</v>
      </c>
      <c r="E932" s="17">
        <v>3.8619554177480003E-2</v>
      </c>
      <c r="F932" s="17"/>
      <c r="G932" s="17">
        <v>4.82639663183487E-2</v>
      </c>
      <c r="H932" s="17">
        <v>2.8848192525789001E-2</v>
      </c>
      <c r="I932" s="17">
        <v>4.3540001228278703E-2</v>
      </c>
      <c r="J932" s="17">
        <v>3.1472972307126999E-2</v>
      </c>
      <c r="K932" s="17">
        <v>3.2589260381833997E-2</v>
      </c>
      <c r="L932" s="17">
        <v>1.53369674363611E-2</v>
      </c>
      <c r="M932" s="17"/>
      <c r="N932" s="17">
        <v>2.1798268303452901E-2</v>
      </c>
      <c r="O932" s="17">
        <v>1.9288883091635602E-2</v>
      </c>
      <c r="P932" s="17">
        <v>3.4430679080034998E-2</v>
      </c>
      <c r="Q932" s="17">
        <v>5.5238707666339003E-2</v>
      </c>
      <c r="R932" s="17"/>
      <c r="S932" s="17">
        <v>3.9402679140556902E-2</v>
      </c>
      <c r="T932" s="17">
        <v>3.44799239791908E-2</v>
      </c>
      <c r="U932" s="17">
        <v>3.9482977683232903E-2</v>
      </c>
      <c r="V932" s="17">
        <v>2.1904675869569401E-2</v>
      </c>
      <c r="W932" s="17">
        <v>2.0080312796290401E-2</v>
      </c>
      <c r="X932" s="17">
        <v>4.7693270004296899E-2</v>
      </c>
      <c r="Y932" s="17">
        <v>1.8187705265546798E-2</v>
      </c>
      <c r="Z932" s="17">
        <v>1.1985162039202E-2</v>
      </c>
      <c r="AA932" s="17">
        <v>3.52890348873462E-2</v>
      </c>
      <c r="AB932" s="17">
        <v>4.2485522008206197E-2</v>
      </c>
      <c r="AC932" s="17">
        <v>0</v>
      </c>
      <c r="AD932" s="17">
        <v>5.8438715047782898E-2</v>
      </c>
      <c r="AE932" s="17"/>
      <c r="AF932" s="17">
        <v>1.9534892799133601E-2</v>
      </c>
      <c r="AG932" s="17">
        <v>2.1781104518938499E-2</v>
      </c>
      <c r="AH932" s="17">
        <v>5.7794088153382502E-2</v>
      </c>
      <c r="AI932" s="17"/>
      <c r="AJ932" s="17">
        <v>2.07270338215912E-2</v>
      </c>
      <c r="AK932" s="17">
        <v>2.39293823761377E-2</v>
      </c>
      <c r="AL932" s="17">
        <v>2.05418666857504E-2</v>
      </c>
      <c r="AM932" s="17">
        <v>2.2943261991709599E-2</v>
      </c>
      <c r="AN932" s="17">
        <v>6.8484861537000993E-2</v>
      </c>
      <c r="AO932" s="17"/>
      <c r="AP932" s="17">
        <v>1.8160111296620901E-2</v>
      </c>
      <c r="AQ932" s="17">
        <v>2.0540598898745301E-2</v>
      </c>
      <c r="AR932" s="17">
        <v>1.44045601131091E-2</v>
      </c>
    </row>
    <row r="933" spans="2:44" x14ac:dyDescent="0.5">
      <c r="B933" t="s">
        <v>88</v>
      </c>
      <c r="C933" s="17">
        <v>0.83299312827487104</v>
      </c>
      <c r="D933" s="17">
        <v>0.84014758311381899</v>
      </c>
      <c r="E933" s="17">
        <v>0.82629053481105297</v>
      </c>
      <c r="F933" s="17"/>
      <c r="G933" s="17">
        <v>0.75801186701868095</v>
      </c>
      <c r="H933" s="17">
        <v>0.82312819700637296</v>
      </c>
      <c r="I933" s="17">
        <v>0.81224303977696699</v>
      </c>
      <c r="J933" s="17">
        <v>0.84404875968611803</v>
      </c>
      <c r="K933" s="17">
        <v>0.85822886065163795</v>
      </c>
      <c r="L933" s="17">
        <v>0.88186821672654203</v>
      </c>
      <c r="M933" s="17"/>
      <c r="N933" s="17">
        <v>0.88153299694351395</v>
      </c>
      <c r="O933" s="17">
        <v>0.84665212702968196</v>
      </c>
      <c r="P933" s="17">
        <v>0.80237812263332398</v>
      </c>
      <c r="Q933" s="17">
        <v>0.79572173677299896</v>
      </c>
      <c r="R933" s="17"/>
      <c r="S933" s="17">
        <v>0.83942315559991298</v>
      </c>
      <c r="T933" s="17">
        <v>0.83700450200756704</v>
      </c>
      <c r="U933" s="17">
        <v>0.86150751512367196</v>
      </c>
      <c r="V933" s="17">
        <v>0.866283827617643</v>
      </c>
      <c r="W933" s="17">
        <v>0.820207973140894</v>
      </c>
      <c r="X933" s="17">
        <v>0.82485827312666704</v>
      </c>
      <c r="Y933" s="17">
        <v>0.83427112338289899</v>
      </c>
      <c r="Z933" s="17">
        <v>0.83523271969263402</v>
      </c>
      <c r="AA933" s="17">
        <v>0.82635270576862796</v>
      </c>
      <c r="AB933" s="17">
        <v>0.79313142417722604</v>
      </c>
      <c r="AC933" s="17">
        <v>0.88457744920703596</v>
      </c>
      <c r="AD933" s="17">
        <v>0.71431895156432001</v>
      </c>
      <c r="AE933" s="17"/>
      <c r="AF933" s="17">
        <v>0.84343847951447504</v>
      </c>
      <c r="AG933" s="17">
        <v>0.86784899025977902</v>
      </c>
      <c r="AH933" s="17">
        <v>0.78817979551967399</v>
      </c>
      <c r="AI933" s="17"/>
      <c r="AJ933" s="17">
        <v>0.85378830854861698</v>
      </c>
      <c r="AK933" s="17">
        <v>0.86205918769995304</v>
      </c>
      <c r="AL933" s="17">
        <v>0.90918264436912</v>
      </c>
      <c r="AM933" s="17">
        <v>0.73047931877654604</v>
      </c>
      <c r="AN933" s="17">
        <v>0.77831159316509202</v>
      </c>
      <c r="AO933" s="17"/>
      <c r="AP933" s="17">
        <v>0.86383576469809298</v>
      </c>
      <c r="AQ933" s="17">
        <v>0.88278194645724395</v>
      </c>
      <c r="AR933" s="17">
        <v>0.83905603864491296</v>
      </c>
    </row>
    <row r="934" spans="2:44" x14ac:dyDescent="0.5">
      <c r="B934" t="s">
        <v>89</v>
      </c>
      <c r="C934" s="17">
        <v>2.5143213691592201E-2</v>
      </c>
      <c r="D934" s="17">
        <v>2.9798214404156701E-2</v>
      </c>
      <c r="E934" s="17">
        <v>2.0692664604025499E-2</v>
      </c>
      <c r="F934" s="17"/>
      <c r="G934" s="17">
        <v>5.9554714857250099E-2</v>
      </c>
      <c r="H934" s="17">
        <v>2.9008143864840099E-2</v>
      </c>
      <c r="I934" s="17">
        <v>1.5065661868895E-2</v>
      </c>
      <c r="J934" s="17">
        <v>2.5201377183855199E-2</v>
      </c>
      <c r="K934" s="17">
        <v>1.04498134067341E-2</v>
      </c>
      <c r="L934" s="17">
        <v>1.7170098765362199E-2</v>
      </c>
      <c r="M934" s="17"/>
      <c r="N934" s="17">
        <v>1.29131312092446E-2</v>
      </c>
      <c r="O934" s="17">
        <v>2.46948955569611E-2</v>
      </c>
      <c r="P934" s="17">
        <v>3.3331925315303199E-2</v>
      </c>
      <c r="Q934" s="17">
        <v>3.1846382878103999E-2</v>
      </c>
      <c r="R934" s="17"/>
      <c r="S934" s="17">
        <v>2.0038430584978499E-2</v>
      </c>
      <c r="T934" s="17">
        <v>2.8070249294560298E-2</v>
      </c>
      <c r="U934" s="17">
        <v>0</v>
      </c>
      <c r="V934" s="17">
        <v>2.77413516543253E-2</v>
      </c>
      <c r="W934" s="17">
        <v>2.01715364101431E-2</v>
      </c>
      <c r="X934" s="17">
        <v>2.9475092792519801E-2</v>
      </c>
      <c r="Y934" s="17">
        <v>2.3550274705647599E-2</v>
      </c>
      <c r="Z934" s="17">
        <v>3.7217457698537397E-2</v>
      </c>
      <c r="AA934" s="17">
        <v>3.2524641824219401E-2</v>
      </c>
      <c r="AB934" s="17">
        <v>3.54216988691635E-2</v>
      </c>
      <c r="AC934" s="17">
        <v>1.7367762692835301E-2</v>
      </c>
      <c r="AD934" s="17">
        <v>3.7728751814583301E-2</v>
      </c>
      <c r="AE934" s="17"/>
      <c r="AF934" s="17">
        <v>3.0781667908212001E-2</v>
      </c>
      <c r="AG934" s="17">
        <v>1.3396263553287499E-2</v>
      </c>
      <c r="AH934" s="17">
        <v>3.94154054954831E-2</v>
      </c>
      <c r="AI934" s="17"/>
      <c r="AJ934" s="17">
        <v>1.9860573325973001E-2</v>
      </c>
      <c r="AK934" s="17">
        <v>2.3562460129910302E-2</v>
      </c>
      <c r="AL934" s="17">
        <v>1.4298477451710799E-2</v>
      </c>
      <c r="AM934" s="17">
        <v>7.6160823588831902E-2</v>
      </c>
      <c r="AN934" s="17">
        <v>3.3548693531827899E-2</v>
      </c>
      <c r="AO934" s="17"/>
      <c r="AP934" s="17">
        <v>1.8380136107577699E-2</v>
      </c>
      <c r="AQ934" s="17">
        <v>1.82499625368601E-2</v>
      </c>
      <c r="AR934" s="17">
        <v>2.3428252195051801E-2</v>
      </c>
    </row>
    <row r="935" spans="2:44" x14ac:dyDescent="0.5">
      <c r="B935" t="s">
        <v>90</v>
      </c>
      <c r="C935" s="17">
        <v>0.80784991458327904</v>
      </c>
      <c r="D935" s="17">
        <v>0.81034936870966201</v>
      </c>
      <c r="E935" s="17">
        <v>0.805597870207027</v>
      </c>
      <c r="F935" s="17"/>
      <c r="G935" s="17">
        <v>0.69845715216143101</v>
      </c>
      <c r="H935" s="17">
        <v>0.794120053141533</v>
      </c>
      <c r="I935" s="17">
        <v>0.79717737790807197</v>
      </c>
      <c r="J935" s="17">
        <v>0.81884738250226297</v>
      </c>
      <c r="K935" s="17">
        <v>0.84777904724490405</v>
      </c>
      <c r="L935" s="17">
        <v>0.86469811796118001</v>
      </c>
      <c r="M935" s="17"/>
      <c r="N935" s="17">
        <v>0.86861986573426897</v>
      </c>
      <c r="O935" s="17">
        <v>0.82195723147272104</v>
      </c>
      <c r="P935" s="17">
        <v>0.76904619731802104</v>
      </c>
      <c r="Q935" s="17">
        <v>0.76387535389489503</v>
      </c>
      <c r="R935" s="17"/>
      <c r="S935" s="17">
        <v>0.81938472501493498</v>
      </c>
      <c r="T935" s="17">
        <v>0.80893425271300701</v>
      </c>
      <c r="U935" s="17">
        <v>0.86150751512367196</v>
      </c>
      <c r="V935" s="17">
        <v>0.83854247596331799</v>
      </c>
      <c r="W935" s="17">
        <v>0.80003643673075098</v>
      </c>
      <c r="X935" s="17">
        <v>0.79538318033414701</v>
      </c>
      <c r="Y935" s="17">
        <v>0.81072084867725203</v>
      </c>
      <c r="Z935" s="17">
        <v>0.798015261994097</v>
      </c>
      <c r="AA935" s="17">
        <v>0.79382806394440897</v>
      </c>
      <c r="AB935" s="17">
        <v>0.75770972530806302</v>
      </c>
      <c r="AC935" s="17">
        <v>0.86720968651420005</v>
      </c>
      <c r="AD935" s="17">
        <v>0.676590199749737</v>
      </c>
      <c r="AE935" s="17"/>
      <c r="AF935" s="17">
        <v>0.81265681160626302</v>
      </c>
      <c r="AG935" s="17">
        <v>0.85445272670649097</v>
      </c>
      <c r="AH935" s="17">
        <v>0.74876439002419104</v>
      </c>
      <c r="AI935" s="17"/>
      <c r="AJ935" s="17">
        <v>0.83392773522264396</v>
      </c>
      <c r="AK935" s="17">
        <v>0.83849672757004301</v>
      </c>
      <c r="AL935" s="17">
        <v>0.89488416691740902</v>
      </c>
      <c r="AM935" s="17">
        <v>0.65431849518771401</v>
      </c>
      <c r="AN935" s="17">
        <v>0.74476289963326403</v>
      </c>
      <c r="AO935" s="17"/>
      <c r="AP935" s="17">
        <v>0.84545562859051504</v>
      </c>
      <c r="AQ935" s="17">
        <v>0.864531983920384</v>
      </c>
      <c r="AR935" s="17">
        <v>0.815627786449861</v>
      </c>
    </row>
    <row r="936" spans="2:44" x14ac:dyDescent="0.5">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c r="AA936" s="17"/>
      <c r="AB936" s="17"/>
      <c r="AC936" s="17"/>
      <c r="AD936" s="17"/>
      <c r="AE936" s="17"/>
      <c r="AF936" s="17"/>
      <c r="AG936" s="17"/>
      <c r="AH936" s="17"/>
      <c r="AI936" s="17"/>
      <c r="AJ936" s="17"/>
      <c r="AK936" s="17"/>
      <c r="AL936" s="17"/>
      <c r="AM936" s="17"/>
      <c r="AN936" s="17"/>
      <c r="AO936" s="17"/>
      <c r="AP936" s="17"/>
      <c r="AQ936" s="17"/>
      <c r="AR936" s="17"/>
    </row>
    <row r="937" spans="2:44" x14ac:dyDescent="0.5">
      <c r="B937" s="6" t="s">
        <v>395</v>
      </c>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c r="AA937" s="17"/>
      <c r="AB937" s="17"/>
      <c r="AC937" s="17"/>
      <c r="AD937" s="17"/>
      <c r="AE937" s="17"/>
      <c r="AF937" s="17"/>
      <c r="AG937" s="17"/>
      <c r="AH937" s="17"/>
      <c r="AI937" s="17"/>
      <c r="AJ937" s="17"/>
      <c r="AK937" s="17"/>
      <c r="AL937" s="17"/>
      <c r="AM937" s="17"/>
      <c r="AN937" s="17"/>
      <c r="AO937" s="17"/>
      <c r="AP937" s="17"/>
      <c r="AQ937" s="17"/>
      <c r="AR937" s="17"/>
    </row>
    <row r="938" spans="2:44" x14ac:dyDescent="0.5">
      <c r="B938" s="24" t="s">
        <v>75</v>
      </c>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c r="AA938" s="17"/>
      <c r="AB938" s="17"/>
      <c r="AC938" s="17"/>
      <c r="AD938" s="17"/>
      <c r="AE938" s="17"/>
      <c r="AF938" s="17"/>
      <c r="AG938" s="17"/>
      <c r="AH938" s="17"/>
      <c r="AI938" s="17"/>
      <c r="AJ938" s="17"/>
      <c r="AK938" s="17"/>
      <c r="AL938" s="17"/>
      <c r="AM938" s="17"/>
      <c r="AN938" s="17"/>
      <c r="AO938" s="17"/>
      <c r="AP938" s="17"/>
      <c r="AQ938" s="17"/>
      <c r="AR938" s="17"/>
    </row>
    <row r="939" spans="2:44" x14ac:dyDescent="0.5">
      <c r="B939" t="s">
        <v>82</v>
      </c>
      <c r="C939" s="17">
        <v>0.19641864548830501</v>
      </c>
      <c r="D939" s="17">
        <v>0.24830044145495</v>
      </c>
      <c r="E939" s="17">
        <v>0.14444974543287301</v>
      </c>
      <c r="F939" s="17"/>
      <c r="G939" s="17">
        <v>0.216560566289978</v>
      </c>
      <c r="H939" s="17">
        <v>0.24314038228830701</v>
      </c>
      <c r="I939" s="17">
        <v>0.231056953110128</v>
      </c>
      <c r="J939" s="17">
        <v>0.18887621423526099</v>
      </c>
      <c r="K939" s="17">
        <v>0.12930126119530899</v>
      </c>
      <c r="L939" s="17">
        <v>0.168172756138944</v>
      </c>
      <c r="M939" s="17"/>
      <c r="N939" s="17">
        <v>0.25455656554883299</v>
      </c>
      <c r="O939" s="17">
        <v>0.20292157950366899</v>
      </c>
      <c r="P939" s="17">
        <v>0.161221229762084</v>
      </c>
      <c r="Q939" s="17">
        <v>0.15615496125119099</v>
      </c>
      <c r="R939" s="17"/>
      <c r="S939" s="17">
        <v>0.22177934164933</v>
      </c>
      <c r="T939" s="17">
        <v>0.20028884243970099</v>
      </c>
      <c r="U939" s="17">
        <v>0.19270257497176799</v>
      </c>
      <c r="V939" s="17">
        <v>0.15213937728075599</v>
      </c>
      <c r="W939" s="17">
        <v>0.18577125277426601</v>
      </c>
      <c r="X939" s="17">
        <v>0.226013866667547</v>
      </c>
      <c r="Y939" s="17">
        <v>0.213522241552426</v>
      </c>
      <c r="Z939" s="17">
        <v>0.24007153947846899</v>
      </c>
      <c r="AA939" s="17">
        <v>0.178729102243052</v>
      </c>
      <c r="AB939" s="17">
        <v>0.179112388842154</v>
      </c>
      <c r="AC939" s="17">
        <v>0.18504278947814201</v>
      </c>
      <c r="AD939" s="17">
        <v>0.172075896107073</v>
      </c>
      <c r="AE939" s="17"/>
      <c r="AF939" s="17">
        <v>0.19425414502425101</v>
      </c>
      <c r="AG939" s="17">
        <v>0.21824005330878199</v>
      </c>
      <c r="AH939" s="17">
        <v>0.168905771036268</v>
      </c>
      <c r="AI939" s="17"/>
      <c r="AJ939" s="17">
        <v>0.21055155678166301</v>
      </c>
      <c r="AK939" s="17">
        <v>0.22806929945706</v>
      </c>
      <c r="AL939" s="17">
        <v>0.19856172974484401</v>
      </c>
      <c r="AM939" s="17">
        <v>0.186167506942329</v>
      </c>
      <c r="AN939" s="17">
        <v>0.122144822382331</v>
      </c>
      <c r="AO939" s="17"/>
      <c r="AP939" s="17">
        <v>0.21446379326288201</v>
      </c>
      <c r="AQ939" s="17">
        <v>0.24287825858652201</v>
      </c>
      <c r="AR939" s="17">
        <v>0.20418290022121699</v>
      </c>
    </row>
    <row r="940" spans="2:44" x14ac:dyDescent="0.5">
      <c r="B940" t="s">
        <v>83</v>
      </c>
      <c r="C940" s="17">
        <v>0.43607468614193501</v>
      </c>
      <c r="D940" s="17">
        <v>0.45040535337083398</v>
      </c>
      <c r="E940" s="17">
        <v>0.42283773205556302</v>
      </c>
      <c r="F940" s="17"/>
      <c r="G940" s="17">
        <v>0.45121559663663602</v>
      </c>
      <c r="H940" s="17">
        <v>0.473623323451689</v>
      </c>
      <c r="I940" s="17">
        <v>0.440866930941958</v>
      </c>
      <c r="J940" s="17">
        <v>0.419464235923517</v>
      </c>
      <c r="K940" s="17">
        <v>0.41700942464594598</v>
      </c>
      <c r="L940" s="17">
        <v>0.41799731640166798</v>
      </c>
      <c r="M940" s="17"/>
      <c r="N940" s="17">
        <v>0.465442220409927</v>
      </c>
      <c r="O940" s="17">
        <v>0.46214291845961297</v>
      </c>
      <c r="P940" s="17">
        <v>0.42662043147372603</v>
      </c>
      <c r="Q940" s="17">
        <v>0.38579233337767299</v>
      </c>
      <c r="R940" s="17"/>
      <c r="S940" s="17">
        <v>0.46540790969637502</v>
      </c>
      <c r="T940" s="17">
        <v>0.41839426296543702</v>
      </c>
      <c r="U940" s="17">
        <v>0.45605997248037999</v>
      </c>
      <c r="V940" s="17">
        <v>0.42432940730518298</v>
      </c>
      <c r="W940" s="17">
        <v>0.47119039782826</v>
      </c>
      <c r="X940" s="17">
        <v>0.430955782413252</v>
      </c>
      <c r="Y940" s="17">
        <v>0.378186626701704</v>
      </c>
      <c r="Z940" s="17">
        <v>0.401249938112472</v>
      </c>
      <c r="AA940" s="17">
        <v>0.44945670390668502</v>
      </c>
      <c r="AB940" s="17">
        <v>0.41520578788599299</v>
      </c>
      <c r="AC940" s="17">
        <v>0.46089811453491197</v>
      </c>
      <c r="AD940" s="17">
        <v>0.46364417654618001</v>
      </c>
      <c r="AE940" s="17"/>
      <c r="AF940" s="17">
        <v>0.40162532366749498</v>
      </c>
      <c r="AG940" s="17">
        <v>0.48100357645092801</v>
      </c>
      <c r="AH940" s="17">
        <v>0.397037457021371</v>
      </c>
      <c r="AI940" s="17"/>
      <c r="AJ940" s="17">
        <v>0.42050602437434098</v>
      </c>
      <c r="AK940" s="17">
        <v>0.481512003858309</v>
      </c>
      <c r="AL940" s="17">
        <v>0.48962022581939202</v>
      </c>
      <c r="AM940" s="17">
        <v>0.39525700203310099</v>
      </c>
      <c r="AN940" s="17">
        <v>0.38711105657066402</v>
      </c>
      <c r="AO940" s="17"/>
      <c r="AP940" s="17">
        <v>0.46793892301659001</v>
      </c>
      <c r="AQ940" s="17">
        <v>0.479296974580802</v>
      </c>
      <c r="AR940" s="17">
        <v>0.43873602792386002</v>
      </c>
    </row>
    <row r="941" spans="2:44" x14ac:dyDescent="0.5">
      <c r="B941" t="s">
        <v>84</v>
      </c>
      <c r="C941" s="17">
        <v>0.25461693114845702</v>
      </c>
      <c r="D941" s="17">
        <v>0.21210756165103201</v>
      </c>
      <c r="E941" s="17">
        <v>0.297159949580727</v>
      </c>
      <c r="F941" s="17"/>
      <c r="G941" s="17">
        <v>0.19871124880385599</v>
      </c>
      <c r="H941" s="17">
        <v>0.20685792068772299</v>
      </c>
      <c r="I941" s="17">
        <v>0.209013048263962</v>
      </c>
      <c r="J941" s="17">
        <v>0.26340114260634401</v>
      </c>
      <c r="K941" s="17">
        <v>0.356651723415771</v>
      </c>
      <c r="L941" s="17">
        <v>0.29193161598113598</v>
      </c>
      <c r="M941" s="17"/>
      <c r="N941" s="17">
        <v>0.201206414759208</v>
      </c>
      <c r="O941" s="17">
        <v>0.232646572576759</v>
      </c>
      <c r="P941" s="17">
        <v>0.28964244134328698</v>
      </c>
      <c r="Q941" s="17">
        <v>0.30472811732383498</v>
      </c>
      <c r="R941" s="17"/>
      <c r="S941" s="17">
        <v>0.21096149978241899</v>
      </c>
      <c r="T941" s="17">
        <v>0.27504289554020001</v>
      </c>
      <c r="U941" s="17">
        <v>0.238099271020072</v>
      </c>
      <c r="V941" s="17">
        <v>0.289499369313441</v>
      </c>
      <c r="W941" s="17">
        <v>0.24258243301073401</v>
      </c>
      <c r="X941" s="17">
        <v>0.226437792793721</v>
      </c>
      <c r="Y941" s="17">
        <v>0.26282670391302598</v>
      </c>
      <c r="Z941" s="17">
        <v>0.28568838556984</v>
      </c>
      <c r="AA941" s="17">
        <v>0.26468772749316999</v>
      </c>
      <c r="AB941" s="17">
        <v>0.30231402319275802</v>
      </c>
      <c r="AC941" s="17">
        <v>0.23509619606422599</v>
      </c>
      <c r="AD941" s="17">
        <v>0.21164376428918999</v>
      </c>
      <c r="AE941" s="17"/>
      <c r="AF941" s="17">
        <v>0.29509165493943201</v>
      </c>
      <c r="AG941" s="17">
        <v>0.22271968318652699</v>
      </c>
      <c r="AH941" s="17">
        <v>0.23844731792565099</v>
      </c>
      <c r="AI941" s="17"/>
      <c r="AJ941" s="17">
        <v>0.27761474597853503</v>
      </c>
      <c r="AK941" s="17">
        <v>0.201852860821089</v>
      </c>
      <c r="AL941" s="17">
        <v>0.26378768289144</v>
      </c>
      <c r="AM941" s="17">
        <v>0.18831669770586501</v>
      </c>
      <c r="AN941" s="17">
        <v>0.27243535838837102</v>
      </c>
      <c r="AO941" s="17"/>
      <c r="AP941" s="17">
        <v>0.25628507098239001</v>
      </c>
      <c r="AQ941" s="17">
        <v>0.209775547632439</v>
      </c>
      <c r="AR941" s="17">
        <v>0.25277643130652999</v>
      </c>
    </row>
    <row r="942" spans="2:44" x14ac:dyDescent="0.5">
      <c r="B942" t="s">
        <v>85</v>
      </c>
      <c r="C942" s="17">
        <v>2.3773486913215701E-2</v>
      </c>
      <c r="D942" s="17">
        <v>2.2864933398897599E-2</v>
      </c>
      <c r="E942" s="17">
        <v>2.4754715380474499E-2</v>
      </c>
      <c r="F942" s="17"/>
      <c r="G942" s="17">
        <v>5.12433487032335E-2</v>
      </c>
      <c r="H942" s="17">
        <v>2.3638737791228999E-2</v>
      </c>
      <c r="I942" s="17">
        <v>2.05109443831696E-2</v>
      </c>
      <c r="J942" s="17">
        <v>3.2240018417078901E-2</v>
      </c>
      <c r="K942" s="17">
        <v>9.7680083526982299E-3</v>
      </c>
      <c r="L942" s="17">
        <v>1.07747297914942E-2</v>
      </c>
      <c r="M942" s="17"/>
      <c r="N942" s="17">
        <v>1.45963396711121E-2</v>
      </c>
      <c r="O942" s="17">
        <v>2.5797183324532E-2</v>
      </c>
      <c r="P942" s="17">
        <v>3.6347948610940303E-2</v>
      </c>
      <c r="Q942" s="17">
        <v>2.07495764692723E-2</v>
      </c>
      <c r="R942" s="17"/>
      <c r="S942" s="17">
        <v>4.0090327412662198E-2</v>
      </c>
      <c r="T942" s="17">
        <v>1.5846283385026201E-2</v>
      </c>
      <c r="U942" s="17">
        <v>5.6914113288220802E-3</v>
      </c>
      <c r="V942" s="17">
        <v>1.6647628255878399E-2</v>
      </c>
      <c r="W942" s="17">
        <v>2.5846732039642599E-2</v>
      </c>
      <c r="X942" s="17">
        <v>3.03640985990484E-2</v>
      </c>
      <c r="Y942" s="17">
        <v>3.1566174175019501E-2</v>
      </c>
      <c r="Z942" s="17">
        <v>3.77342989232759E-2</v>
      </c>
      <c r="AA942" s="17">
        <v>1.37855788147311E-2</v>
      </c>
      <c r="AB942" s="17">
        <v>2.18464732778927E-2</v>
      </c>
      <c r="AC942" s="17">
        <v>1.90201228076202E-2</v>
      </c>
      <c r="AD942" s="17">
        <v>3.7951547075413601E-2</v>
      </c>
      <c r="AE942" s="17"/>
      <c r="AF942" s="17">
        <v>2.26208641348449E-2</v>
      </c>
      <c r="AG942" s="17">
        <v>1.7843897112002301E-2</v>
      </c>
      <c r="AH942" s="17">
        <v>3.8101637997241797E-2</v>
      </c>
      <c r="AI942" s="17"/>
      <c r="AJ942" s="17">
        <v>1.7848544892806299E-2</v>
      </c>
      <c r="AK942" s="17">
        <v>2.63812160827064E-2</v>
      </c>
      <c r="AL942" s="17">
        <v>0</v>
      </c>
      <c r="AM942" s="17">
        <v>8.8004924441850693E-2</v>
      </c>
      <c r="AN942" s="17">
        <v>3.9693508688281198E-2</v>
      </c>
      <c r="AO942" s="17"/>
      <c r="AP942" s="17">
        <v>8.7111210602864309E-3</v>
      </c>
      <c r="AQ942" s="17">
        <v>1.8003251121602799E-2</v>
      </c>
      <c r="AR942" s="17">
        <v>2.9040090095903599E-2</v>
      </c>
    </row>
    <row r="943" spans="2:44" x14ac:dyDescent="0.5">
      <c r="B943" t="s">
        <v>86</v>
      </c>
      <c r="C943" s="17">
        <v>1.5044881554969801E-2</v>
      </c>
      <c r="D943" s="17">
        <v>1.5817574630438501E-2</v>
      </c>
      <c r="E943" s="17">
        <v>1.43487983289496E-2</v>
      </c>
      <c r="F943" s="17"/>
      <c r="G943" s="17">
        <v>2.1015641446393001E-2</v>
      </c>
      <c r="H943" s="17">
        <v>2.9570133686349699E-3</v>
      </c>
      <c r="I943" s="17">
        <v>1.78388153373117E-2</v>
      </c>
      <c r="J943" s="17">
        <v>1.8187004548432601E-2</v>
      </c>
      <c r="K943" s="17">
        <v>1.02682516940522E-2</v>
      </c>
      <c r="L943" s="17">
        <v>1.9256972014733999E-2</v>
      </c>
      <c r="M943" s="17"/>
      <c r="N943" s="17">
        <v>5.0833269177804896E-3</v>
      </c>
      <c r="O943" s="17">
        <v>1.0399139417268E-2</v>
      </c>
      <c r="P943" s="17">
        <v>1.9542049725353301E-2</v>
      </c>
      <c r="Q943" s="17">
        <v>2.6810323186912999E-2</v>
      </c>
      <c r="R943" s="17"/>
      <c r="S943" s="17">
        <v>6.7690645095714796E-3</v>
      </c>
      <c r="T943" s="17">
        <v>1.21438402188588E-2</v>
      </c>
      <c r="U943" s="17">
        <v>0</v>
      </c>
      <c r="V943" s="17">
        <v>3.0288076121035901E-2</v>
      </c>
      <c r="W943" s="17">
        <v>1.9356001667231199E-2</v>
      </c>
      <c r="X943" s="17">
        <v>2.0645549145074101E-2</v>
      </c>
      <c r="Y943" s="17">
        <v>2.96030504552206E-2</v>
      </c>
      <c r="Z943" s="17">
        <v>1.17629002252827E-2</v>
      </c>
      <c r="AA943" s="17">
        <v>1.84595034280787E-2</v>
      </c>
      <c r="AB943" s="17">
        <v>6.5849308519089801E-3</v>
      </c>
      <c r="AC943" s="17">
        <v>9.6405119724746208E-3</v>
      </c>
      <c r="AD943" s="17">
        <v>2.1250694307513598E-2</v>
      </c>
      <c r="AE943" s="17"/>
      <c r="AF943" s="17">
        <v>1.36227536038369E-2</v>
      </c>
      <c r="AG943" s="17">
        <v>7.04440944415237E-3</v>
      </c>
      <c r="AH943" s="17">
        <v>3.6244706376209801E-2</v>
      </c>
      <c r="AI943" s="17"/>
      <c r="AJ943" s="17">
        <v>1.25165328608657E-2</v>
      </c>
      <c r="AK943" s="17">
        <v>9.3957062442777406E-3</v>
      </c>
      <c r="AL943" s="17">
        <v>0</v>
      </c>
      <c r="AM943" s="17">
        <v>2.46365555144934E-2</v>
      </c>
      <c r="AN943" s="17">
        <v>2.9950274122571698E-2</v>
      </c>
      <c r="AO943" s="17"/>
      <c r="AP943" s="17">
        <v>2.2442042304881798E-3</v>
      </c>
      <c r="AQ943" s="17">
        <v>9.7265188481155795E-3</v>
      </c>
      <c r="AR943" s="17">
        <v>0</v>
      </c>
    </row>
    <row r="944" spans="2:44" x14ac:dyDescent="0.5">
      <c r="B944" t="s">
        <v>87</v>
      </c>
      <c r="C944" s="17">
        <v>7.4071368753118094E-2</v>
      </c>
      <c r="D944" s="17">
        <v>5.0504135493847198E-2</v>
      </c>
      <c r="E944" s="17">
        <v>9.6449059221413294E-2</v>
      </c>
      <c r="F944" s="17"/>
      <c r="G944" s="17">
        <v>6.12535981199046E-2</v>
      </c>
      <c r="H944" s="17">
        <v>4.9782622412417099E-2</v>
      </c>
      <c r="I944" s="17">
        <v>8.0713307963470607E-2</v>
      </c>
      <c r="J944" s="17">
        <v>7.7831384269367296E-2</v>
      </c>
      <c r="K944" s="17">
        <v>7.7001330696223003E-2</v>
      </c>
      <c r="L944" s="17">
        <v>9.1866609672024702E-2</v>
      </c>
      <c r="M944" s="17"/>
      <c r="N944" s="17">
        <v>5.9115132693139699E-2</v>
      </c>
      <c r="O944" s="17">
        <v>6.6092606718158697E-2</v>
      </c>
      <c r="P944" s="17">
        <v>6.6625899084609405E-2</v>
      </c>
      <c r="Q944" s="17">
        <v>0.105764688391116</v>
      </c>
      <c r="R944" s="17"/>
      <c r="S944" s="17">
        <v>5.49918569496433E-2</v>
      </c>
      <c r="T944" s="17">
        <v>7.8283875450776697E-2</v>
      </c>
      <c r="U944" s="17">
        <v>0.107446770198958</v>
      </c>
      <c r="V944" s="17">
        <v>8.7096141723705001E-2</v>
      </c>
      <c r="W944" s="17">
        <v>5.5253182679866002E-2</v>
      </c>
      <c r="X944" s="17">
        <v>6.5582910381356899E-2</v>
      </c>
      <c r="Y944" s="17">
        <v>8.4295203202604696E-2</v>
      </c>
      <c r="Z944" s="17">
        <v>2.3492937690660999E-2</v>
      </c>
      <c r="AA944" s="17">
        <v>7.4881384114283495E-2</v>
      </c>
      <c r="AB944" s="17">
        <v>7.4936395949293202E-2</v>
      </c>
      <c r="AC944" s="17">
        <v>9.0302265142625598E-2</v>
      </c>
      <c r="AD944" s="17">
        <v>9.3433921674629702E-2</v>
      </c>
      <c r="AE944" s="17"/>
      <c r="AF944" s="17">
        <v>7.2785258630140695E-2</v>
      </c>
      <c r="AG944" s="17">
        <v>5.3148380497608103E-2</v>
      </c>
      <c r="AH944" s="17">
        <v>0.121263109643259</v>
      </c>
      <c r="AI944" s="17"/>
      <c r="AJ944" s="17">
        <v>6.0962595111788698E-2</v>
      </c>
      <c r="AK944" s="17">
        <v>5.2788913536556903E-2</v>
      </c>
      <c r="AL944" s="17">
        <v>4.80303615443241E-2</v>
      </c>
      <c r="AM944" s="17">
        <v>0.11761731336236</v>
      </c>
      <c r="AN944" s="17">
        <v>0.14866497984778099</v>
      </c>
      <c r="AO944" s="17"/>
      <c r="AP944" s="17">
        <v>5.0356887447363698E-2</v>
      </c>
      <c r="AQ944" s="17">
        <v>4.0319449230518903E-2</v>
      </c>
      <c r="AR944" s="17">
        <v>7.5264550452489101E-2</v>
      </c>
    </row>
    <row r="945" spans="2:44" x14ac:dyDescent="0.5">
      <c r="B945" t="s">
        <v>88</v>
      </c>
      <c r="C945" s="17">
        <v>0.63249333163024002</v>
      </c>
      <c r="D945" s="17">
        <v>0.69870579482578399</v>
      </c>
      <c r="E945" s="17">
        <v>0.567287477488436</v>
      </c>
      <c r="F945" s="17"/>
      <c r="G945" s="17">
        <v>0.66777616292661302</v>
      </c>
      <c r="H945" s="17">
        <v>0.71676370573999604</v>
      </c>
      <c r="I945" s="17">
        <v>0.67192388405208603</v>
      </c>
      <c r="J945" s="17">
        <v>0.60834045015877802</v>
      </c>
      <c r="K945" s="17">
        <v>0.54631068584125597</v>
      </c>
      <c r="L945" s="17">
        <v>0.58617007254061104</v>
      </c>
      <c r="M945" s="17"/>
      <c r="N945" s="17">
        <v>0.71999878595875999</v>
      </c>
      <c r="O945" s="17">
        <v>0.66506449796328204</v>
      </c>
      <c r="P945" s="17">
        <v>0.58784166123581005</v>
      </c>
      <c r="Q945" s="17">
        <v>0.54194729462886404</v>
      </c>
      <c r="R945" s="17"/>
      <c r="S945" s="17">
        <v>0.68718725134570402</v>
      </c>
      <c r="T945" s="17">
        <v>0.61868310540513805</v>
      </c>
      <c r="U945" s="17">
        <v>0.64876254745214801</v>
      </c>
      <c r="V945" s="17">
        <v>0.57646878458593998</v>
      </c>
      <c r="W945" s="17">
        <v>0.65696165060252598</v>
      </c>
      <c r="X945" s="17">
        <v>0.65696964908080002</v>
      </c>
      <c r="Y945" s="17">
        <v>0.59170886825413005</v>
      </c>
      <c r="Z945" s="17">
        <v>0.64132147759094105</v>
      </c>
      <c r="AA945" s="17">
        <v>0.62818580614973696</v>
      </c>
      <c r="AB945" s="17">
        <v>0.59431817672814702</v>
      </c>
      <c r="AC945" s="17">
        <v>0.64594090401305404</v>
      </c>
      <c r="AD945" s="17">
        <v>0.63572007265325303</v>
      </c>
      <c r="AE945" s="17"/>
      <c r="AF945" s="17">
        <v>0.59587946869174502</v>
      </c>
      <c r="AG945" s="17">
        <v>0.69924362975970999</v>
      </c>
      <c r="AH945" s="17">
        <v>0.56594322805763897</v>
      </c>
      <c r="AI945" s="17"/>
      <c r="AJ945" s="17">
        <v>0.63105758115600397</v>
      </c>
      <c r="AK945" s="17">
        <v>0.70958130331536995</v>
      </c>
      <c r="AL945" s="17">
        <v>0.688181955564236</v>
      </c>
      <c r="AM945" s="17">
        <v>0.58142450897543096</v>
      </c>
      <c r="AN945" s="17">
        <v>0.50925587895299596</v>
      </c>
      <c r="AO945" s="17"/>
      <c r="AP945" s="17">
        <v>0.68240271627947202</v>
      </c>
      <c r="AQ945" s="17">
        <v>0.72217523316732402</v>
      </c>
      <c r="AR945" s="17">
        <v>0.64291892814507701</v>
      </c>
    </row>
    <row r="946" spans="2:44" x14ac:dyDescent="0.5">
      <c r="B946" t="s">
        <v>89</v>
      </c>
      <c r="C946" s="17">
        <v>3.8818368468185503E-2</v>
      </c>
      <c r="D946" s="17">
        <v>3.86825080293361E-2</v>
      </c>
      <c r="E946" s="17">
        <v>3.9103513709424102E-2</v>
      </c>
      <c r="F946" s="17"/>
      <c r="G946" s="17">
        <v>7.2258990149626404E-2</v>
      </c>
      <c r="H946" s="17">
        <v>2.6595751159864001E-2</v>
      </c>
      <c r="I946" s="17">
        <v>3.8349759720481297E-2</v>
      </c>
      <c r="J946" s="17">
        <v>5.0427022965511402E-2</v>
      </c>
      <c r="K946" s="17">
        <v>2.0036260046750399E-2</v>
      </c>
      <c r="L946" s="17">
        <v>3.00317018062282E-2</v>
      </c>
      <c r="M946" s="17"/>
      <c r="N946" s="17">
        <v>1.96796665888926E-2</v>
      </c>
      <c r="O946" s="17">
        <v>3.6196322741799999E-2</v>
      </c>
      <c r="P946" s="17">
        <v>5.58899983362936E-2</v>
      </c>
      <c r="Q946" s="17">
        <v>4.7559899656185303E-2</v>
      </c>
      <c r="R946" s="17"/>
      <c r="S946" s="17">
        <v>4.6859391922233699E-2</v>
      </c>
      <c r="T946" s="17">
        <v>2.7990123603885E-2</v>
      </c>
      <c r="U946" s="17">
        <v>5.6914113288220802E-3</v>
      </c>
      <c r="V946" s="17">
        <v>4.69357043769143E-2</v>
      </c>
      <c r="W946" s="17">
        <v>4.5202733706873797E-2</v>
      </c>
      <c r="X946" s="17">
        <v>5.1009647744122498E-2</v>
      </c>
      <c r="Y946" s="17">
        <v>6.1169224630240097E-2</v>
      </c>
      <c r="Z946" s="17">
        <v>4.9497199148558602E-2</v>
      </c>
      <c r="AA946" s="17">
        <v>3.2245082242809801E-2</v>
      </c>
      <c r="AB946" s="17">
        <v>2.8431404129801701E-2</v>
      </c>
      <c r="AC946" s="17">
        <v>2.8660634780094799E-2</v>
      </c>
      <c r="AD946" s="17">
        <v>5.92022413829272E-2</v>
      </c>
      <c r="AE946" s="17"/>
      <c r="AF946" s="17">
        <v>3.6243617738681802E-2</v>
      </c>
      <c r="AG946" s="17">
        <v>2.4888306556154701E-2</v>
      </c>
      <c r="AH946" s="17">
        <v>7.4346344373451598E-2</v>
      </c>
      <c r="AI946" s="17"/>
      <c r="AJ946" s="17">
        <v>3.0365077753672001E-2</v>
      </c>
      <c r="AK946" s="17">
        <v>3.5776922326984199E-2</v>
      </c>
      <c r="AL946" s="17">
        <v>0</v>
      </c>
      <c r="AM946" s="17">
        <v>0.11264147995634401</v>
      </c>
      <c r="AN946" s="17">
        <v>6.96437828108529E-2</v>
      </c>
      <c r="AO946" s="17"/>
      <c r="AP946" s="17">
        <v>1.0955325290774601E-2</v>
      </c>
      <c r="AQ946" s="17">
        <v>2.7729769969718401E-2</v>
      </c>
      <c r="AR946" s="17">
        <v>2.9040090095903599E-2</v>
      </c>
    </row>
    <row r="947" spans="2:44" x14ac:dyDescent="0.5">
      <c r="B947" t="s">
        <v>90</v>
      </c>
      <c r="C947" s="17">
        <v>0.59367496316205404</v>
      </c>
      <c r="D947" s="17">
        <v>0.66002328679644795</v>
      </c>
      <c r="E947" s="17">
        <v>0.528183963779012</v>
      </c>
      <c r="F947" s="17"/>
      <c r="G947" s="17">
        <v>0.59551717277698701</v>
      </c>
      <c r="H947" s="17">
        <v>0.69016795458013203</v>
      </c>
      <c r="I947" s="17">
        <v>0.63357412433160498</v>
      </c>
      <c r="J947" s="17">
        <v>0.55791342719326598</v>
      </c>
      <c r="K947" s="17">
        <v>0.52627442579450501</v>
      </c>
      <c r="L947" s="17">
        <v>0.55613837073438299</v>
      </c>
      <c r="M947" s="17"/>
      <c r="N947" s="17">
        <v>0.70031911936986702</v>
      </c>
      <c r="O947" s="17">
        <v>0.62886817522148197</v>
      </c>
      <c r="P947" s="17">
        <v>0.53195166289951601</v>
      </c>
      <c r="Q947" s="17">
        <v>0.49438739497267797</v>
      </c>
      <c r="R947" s="17"/>
      <c r="S947" s="17">
        <v>0.64032785942347104</v>
      </c>
      <c r="T947" s="17">
        <v>0.59069298180125296</v>
      </c>
      <c r="U947" s="17">
        <v>0.643071136123326</v>
      </c>
      <c r="V947" s="17">
        <v>0.52953308020902501</v>
      </c>
      <c r="W947" s="17">
        <v>0.61175891689565298</v>
      </c>
      <c r="X947" s="17">
        <v>0.60596000133667705</v>
      </c>
      <c r="Y947" s="17">
        <v>0.53053964362388994</v>
      </c>
      <c r="Z947" s="17">
        <v>0.59182427844238195</v>
      </c>
      <c r="AA947" s="17">
        <v>0.59594072390692698</v>
      </c>
      <c r="AB947" s="17">
        <v>0.56588677259834597</v>
      </c>
      <c r="AC947" s="17">
        <v>0.61728026923295898</v>
      </c>
      <c r="AD947" s="17">
        <v>0.57651783127032596</v>
      </c>
      <c r="AE947" s="17"/>
      <c r="AF947" s="17">
        <v>0.55963585095306401</v>
      </c>
      <c r="AG947" s="17">
        <v>0.67435532320355496</v>
      </c>
      <c r="AH947" s="17">
        <v>0.49159688368418702</v>
      </c>
      <c r="AI947" s="17"/>
      <c r="AJ947" s="17">
        <v>0.60069250340233205</v>
      </c>
      <c r="AK947" s="17">
        <v>0.67380438098838602</v>
      </c>
      <c r="AL947" s="17">
        <v>0.688181955564236</v>
      </c>
      <c r="AM947" s="17">
        <v>0.46878302901908703</v>
      </c>
      <c r="AN947" s="17">
        <v>0.43961209614214303</v>
      </c>
      <c r="AO947" s="17"/>
      <c r="AP947" s="17">
        <v>0.67144739098869699</v>
      </c>
      <c r="AQ947" s="17">
        <v>0.69444546319760503</v>
      </c>
      <c r="AR947" s="17">
        <v>0.61387883804917398</v>
      </c>
    </row>
    <row r="948" spans="2:44" x14ac:dyDescent="0.5">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c r="AA948" s="17"/>
      <c r="AB948" s="17"/>
      <c r="AC948" s="17"/>
      <c r="AD948" s="17"/>
      <c r="AE948" s="17"/>
      <c r="AF948" s="17"/>
      <c r="AG948" s="17"/>
      <c r="AH948" s="17"/>
      <c r="AI948" s="17"/>
      <c r="AJ948" s="17"/>
      <c r="AK948" s="17"/>
      <c r="AL948" s="17"/>
      <c r="AM948" s="17"/>
      <c r="AN948" s="17"/>
      <c r="AO948" s="17"/>
      <c r="AP948" s="17"/>
      <c r="AQ948" s="17"/>
      <c r="AR948" s="17"/>
    </row>
    <row r="949" spans="2:44" x14ac:dyDescent="0.5">
      <c r="B949" s="6" t="s">
        <v>405</v>
      </c>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c r="AA949" s="17"/>
      <c r="AB949" s="17"/>
      <c r="AC949" s="17"/>
      <c r="AD949" s="17"/>
      <c r="AE949" s="17"/>
      <c r="AF949" s="17"/>
      <c r="AG949" s="17"/>
      <c r="AH949" s="17"/>
      <c r="AI949" s="17"/>
      <c r="AJ949" s="17"/>
      <c r="AK949" s="17"/>
      <c r="AL949" s="17"/>
      <c r="AM949" s="17"/>
      <c r="AN949" s="17"/>
      <c r="AO949" s="17"/>
      <c r="AP949" s="17"/>
      <c r="AQ949" s="17"/>
      <c r="AR949" s="17"/>
    </row>
    <row r="950" spans="2:44" x14ac:dyDescent="0.5">
      <c r="B950" s="24" t="s">
        <v>75</v>
      </c>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c r="AA950" s="17"/>
      <c r="AB950" s="17"/>
      <c r="AC950" s="17"/>
      <c r="AD950" s="17"/>
      <c r="AE950" s="17"/>
      <c r="AF950" s="17"/>
      <c r="AG950" s="17"/>
      <c r="AH950" s="17"/>
      <c r="AI950" s="17"/>
      <c r="AJ950" s="17"/>
      <c r="AK950" s="17"/>
      <c r="AL950" s="17"/>
      <c r="AM950" s="17"/>
      <c r="AN950" s="17"/>
      <c r="AO950" s="17"/>
      <c r="AP950" s="17"/>
      <c r="AQ950" s="17"/>
      <c r="AR950" s="17"/>
    </row>
    <row r="951" spans="2:44" x14ac:dyDescent="0.5">
      <c r="B951" t="s">
        <v>284</v>
      </c>
      <c r="C951" s="17">
        <v>0.17980411184932801</v>
      </c>
      <c r="D951" s="17">
        <v>0.21163762654654</v>
      </c>
      <c r="E951" s="17">
        <v>0.14736279371090699</v>
      </c>
      <c r="F951" s="17"/>
      <c r="G951" s="17">
        <v>0.201391828796673</v>
      </c>
      <c r="H951" s="17">
        <v>0.221482649480129</v>
      </c>
      <c r="I951" s="17">
        <v>0.19315470801200901</v>
      </c>
      <c r="J951" s="17">
        <v>0.15535235626094099</v>
      </c>
      <c r="K951" s="17">
        <v>0.15842986879992799</v>
      </c>
      <c r="L951" s="17">
        <v>0.15504699998277199</v>
      </c>
      <c r="M951" s="17"/>
      <c r="N951" s="17">
        <v>0.20045241136456299</v>
      </c>
      <c r="O951" s="17">
        <v>0.16903211942810101</v>
      </c>
      <c r="P951" s="17">
        <v>0.161391068594153</v>
      </c>
      <c r="Q951" s="17">
        <v>0.18493350861388899</v>
      </c>
      <c r="R951" s="17"/>
      <c r="S951" s="17">
        <v>0.17359618999928</v>
      </c>
      <c r="T951" s="17">
        <v>0.12976639954139599</v>
      </c>
      <c r="U951" s="17">
        <v>0.222320185435294</v>
      </c>
      <c r="V951" s="17">
        <v>0.18687553662456</v>
      </c>
      <c r="W951" s="17">
        <v>0.143955150214786</v>
      </c>
      <c r="X951" s="17">
        <v>0.192747112090532</v>
      </c>
      <c r="Y951" s="17">
        <v>0.24343535222308299</v>
      </c>
      <c r="Z951" s="17">
        <v>0.15175363767389499</v>
      </c>
      <c r="AA951" s="17">
        <v>0.17652250714916701</v>
      </c>
      <c r="AB951" s="17">
        <v>0.20280083367711499</v>
      </c>
      <c r="AC951" s="17">
        <v>0.18503958490679701</v>
      </c>
      <c r="AD951" s="17">
        <v>0.13684821294208699</v>
      </c>
      <c r="AE951" s="17"/>
      <c r="AF951" s="17">
        <v>0.181705103542322</v>
      </c>
      <c r="AG951" s="17">
        <v>0.18868579519763501</v>
      </c>
      <c r="AH951" s="17">
        <v>0.16155605604498699</v>
      </c>
      <c r="AI951" s="17"/>
      <c r="AJ951" s="17">
        <v>0.17937810736628701</v>
      </c>
      <c r="AK951" s="17">
        <v>0.20104408379877101</v>
      </c>
      <c r="AL951" s="17">
        <v>0.17375606128440699</v>
      </c>
      <c r="AM951" s="17">
        <v>0.16943182760063299</v>
      </c>
      <c r="AN951" s="17">
        <v>0.14100696290838199</v>
      </c>
      <c r="AO951" s="17"/>
      <c r="AP951" s="17">
        <v>0.181632429230486</v>
      </c>
      <c r="AQ951" s="17">
        <v>0.202261834693619</v>
      </c>
      <c r="AR951" s="17">
        <v>0.14244291456403499</v>
      </c>
    </row>
    <row r="952" spans="2:44" x14ac:dyDescent="0.5">
      <c r="B952" t="s">
        <v>285</v>
      </c>
      <c r="C952" s="17">
        <v>0.45546276533953201</v>
      </c>
      <c r="D952" s="17">
        <v>0.45540477843548</v>
      </c>
      <c r="E952" s="17">
        <v>0.45730723603019902</v>
      </c>
      <c r="F952" s="17"/>
      <c r="G952" s="17">
        <v>0.42982806041826399</v>
      </c>
      <c r="H952" s="17">
        <v>0.47344543408193901</v>
      </c>
      <c r="I952" s="17">
        <v>0.437265507053125</v>
      </c>
      <c r="J952" s="17">
        <v>0.46661507504716898</v>
      </c>
      <c r="K952" s="17">
        <v>0.445974413900317</v>
      </c>
      <c r="L952" s="17">
        <v>0.470092026219945</v>
      </c>
      <c r="M952" s="17"/>
      <c r="N952" s="17">
        <v>0.48213465551179302</v>
      </c>
      <c r="O952" s="17">
        <v>0.48958359743079399</v>
      </c>
      <c r="P952" s="17">
        <v>0.48121765819017398</v>
      </c>
      <c r="Q952" s="17">
        <v>0.36897442196601699</v>
      </c>
      <c r="R952" s="17"/>
      <c r="S952" s="17">
        <v>0.47408391894083202</v>
      </c>
      <c r="T952" s="17">
        <v>0.46936965750892901</v>
      </c>
      <c r="U952" s="17">
        <v>0.39878516118821</v>
      </c>
      <c r="V952" s="17">
        <v>0.43096267387909598</v>
      </c>
      <c r="W952" s="17">
        <v>0.52531441649968302</v>
      </c>
      <c r="X952" s="17">
        <v>0.43732077050811802</v>
      </c>
      <c r="Y952" s="17">
        <v>0.38994897542328799</v>
      </c>
      <c r="Z952" s="17">
        <v>0.52409799489596498</v>
      </c>
      <c r="AA952" s="17">
        <v>0.49465698926128099</v>
      </c>
      <c r="AB952" s="17">
        <v>0.38328128820710899</v>
      </c>
      <c r="AC952" s="17">
        <v>0.50937960182530395</v>
      </c>
      <c r="AD952" s="17">
        <v>0.49106134452443201</v>
      </c>
      <c r="AE952" s="17"/>
      <c r="AF952" s="17">
        <v>0.44510403777205199</v>
      </c>
      <c r="AG952" s="17">
        <v>0.49167661234611698</v>
      </c>
      <c r="AH952" s="17">
        <v>0.41249447901133601</v>
      </c>
      <c r="AI952" s="17"/>
      <c r="AJ952" s="17">
        <v>0.44776433616223199</v>
      </c>
      <c r="AK952" s="17">
        <v>0.51505859574688095</v>
      </c>
      <c r="AL952" s="17">
        <v>0.48112800518203902</v>
      </c>
      <c r="AM952" s="17">
        <v>0.47788019763336498</v>
      </c>
      <c r="AN952" s="17">
        <v>0.39141681378142501</v>
      </c>
      <c r="AO952" s="17"/>
      <c r="AP952" s="17">
        <v>0.49108966573540602</v>
      </c>
      <c r="AQ952" s="17">
        <v>0.49860310534531599</v>
      </c>
      <c r="AR952" s="17">
        <v>0.47416043180512202</v>
      </c>
    </row>
    <row r="953" spans="2:44" x14ac:dyDescent="0.5">
      <c r="B953" t="s">
        <v>286</v>
      </c>
      <c r="C953" s="17">
        <v>0.24713866280331601</v>
      </c>
      <c r="D953" s="17">
        <v>0.22989213326519201</v>
      </c>
      <c r="E953" s="17">
        <v>0.26401987361065599</v>
      </c>
      <c r="F953" s="17"/>
      <c r="G953" s="17">
        <v>0.23751774806610501</v>
      </c>
      <c r="H953" s="17">
        <v>0.216559818675336</v>
      </c>
      <c r="I953" s="17">
        <v>0.23663045041047701</v>
      </c>
      <c r="J953" s="17">
        <v>0.249727799421325</v>
      </c>
      <c r="K953" s="17">
        <v>0.30509097785183098</v>
      </c>
      <c r="L953" s="17">
        <v>0.24577597889444999</v>
      </c>
      <c r="M953" s="17"/>
      <c r="N953" s="17">
        <v>0.220288341380629</v>
      </c>
      <c r="O953" s="17">
        <v>0.23521779985340499</v>
      </c>
      <c r="P953" s="17">
        <v>0.24429876099832001</v>
      </c>
      <c r="Q953" s="17">
        <v>0.28942802006007301</v>
      </c>
      <c r="R953" s="17"/>
      <c r="S953" s="17">
        <v>0.237869941055152</v>
      </c>
      <c r="T953" s="17">
        <v>0.25384862455412899</v>
      </c>
      <c r="U953" s="17">
        <v>0.253934711328619</v>
      </c>
      <c r="V953" s="17">
        <v>0.29163289231978101</v>
      </c>
      <c r="W953" s="17">
        <v>0.245462456213276</v>
      </c>
      <c r="X953" s="17">
        <v>0.24372905529205299</v>
      </c>
      <c r="Y953" s="17">
        <v>0.25052902349290601</v>
      </c>
      <c r="Z953" s="17">
        <v>0.225473225826998</v>
      </c>
      <c r="AA953" s="17">
        <v>0.23203293486173501</v>
      </c>
      <c r="AB953" s="17">
        <v>0.246777176715614</v>
      </c>
      <c r="AC953" s="17">
        <v>0.20499643592682901</v>
      </c>
      <c r="AD953" s="17">
        <v>0.27074224299928701</v>
      </c>
      <c r="AE953" s="17"/>
      <c r="AF953" s="17">
        <v>0.24148365665784699</v>
      </c>
      <c r="AG953" s="17">
        <v>0.23343655102244401</v>
      </c>
      <c r="AH953" s="17">
        <v>0.28123623119421298</v>
      </c>
      <c r="AI953" s="17"/>
      <c r="AJ953" s="17">
        <v>0.26273830139044602</v>
      </c>
      <c r="AK953" s="17">
        <v>0.19046422163941701</v>
      </c>
      <c r="AL953" s="17">
        <v>0.26764645499674</v>
      </c>
      <c r="AM953" s="17">
        <v>0.18181248060802599</v>
      </c>
      <c r="AN953" s="17">
        <v>0.29480612293609698</v>
      </c>
      <c r="AO953" s="17"/>
      <c r="AP953" s="17">
        <v>0.24523510244532701</v>
      </c>
      <c r="AQ953" s="17">
        <v>0.21751284695433801</v>
      </c>
      <c r="AR953" s="17">
        <v>0.29644770980781099</v>
      </c>
    </row>
    <row r="954" spans="2:44" x14ac:dyDescent="0.5">
      <c r="B954" t="s">
        <v>287</v>
      </c>
      <c r="C954" s="17">
        <v>3.7236502480698201E-2</v>
      </c>
      <c r="D954" s="17">
        <v>3.3755752440235098E-2</v>
      </c>
      <c r="E954" s="17">
        <v>4.07843345036355E-2</v>
      </c>
      <c r="F954" s="17"/>
      <c r="G954" s="17">
        <v>5.5291923434508297E-2</v>
      </c>
      <c r="H954" s="17">
        <v>3.5814052704558598E-2</v>
      </c>
      <c r="I954" s="17">
        <v>2.9538982252063899E-2</v>
      </c>
      <c r="J954" s="17">
        <v>4.4232384380504398E-2</v>
      </c>
      <c r="K954" s="17">
        <v>1.6752204868397898E-2</v>
      </c>
      <c r="L954" s="17">
        <v>4.0749681058632102E-2</v>
      </c>
      <c r="M954" s="17"/>
      <c r="N954" s="17">
        <v>3.9880406559216298E-2</v>
      </c>
      <c r="O954" s="17">
        <v>3.9603585134118602E-2</v>
      </c>
      <c r="P954" s="17">
        <v>3.4130183514812798E-2</v>
      </c>
      <c r="Q954" s="17">
        <v>3.5025546155589199E-2</v>
      </c>
      <c r="R954" s="17"/>
      <c r="S954" s="17">
        <v>4.0167147061717298E-2</v>
      </c>
      <c r="T954" s="17">
        <v>5.2975447877522799E-2</v>
      </c>
      <c r="U954" s="17">
        <v>1.6790890895902199E-2</v>
      </c>
      <c r="V954" s="17">
        <v>1.5802214414815802E-2</v>
      </c>
      <c r="W954" s="17">
        <v>3.7364759935782699E-2</v>
      </c>
      <c r="X954" s="17">
        <v>4.2972921595834601E-2</v>
      </c>
      <c r="Y954" s="17">
        <v>4.3872923178115503E-2</v>
      </c>
      <c r="Z954" s="17">
        <v>6.1852915375203703E-2</v>
      </c>
      <c r="AA954" s="17">
        <v>3.0027114180307901E-2</v>
      </c>
      <c r="AB954" s="17">
        <v>5.5175174267710597E-2</v>
      </c>
      <c r="AC954" s="17">
        <v>9.4187196982827605E-3</v>
      </c>
      <c r="AD954" s="17">
        <v>2.5554525352120699E-2</v>
      </c>
      <c r="AE954" s="17"/>
      <c r="AF954" s="17">
        <v>3.9751964366031303E-2</v>
      </c>
      <c r="AG954" s="17">
        <v>3.3216354890387101E-2</v>
      </c>
      <c r="AH954" s="17">
        <v>3.6725376018396497E-2</v>
      </c>
      <c r="AI954" s="17"/>
      <c r="AJ954" s="17">
        <v>3.4268129119970903E-2</v>
      </c>
      <c r="AK954" s="17">
        <v>3.4655278159975898E-2</v>
      </c>
      <c r="AL954" s="17">
        <v>3.6998590875905603E-2</v>
      </c>
      <c r="AM954" s="17">
        <v>7.0252209192927101E-2</v>
      </c>
      <c r="AN954" s="17">
        <v>3.6220915467608299E-2</v>
      </c>
      <c r="AO954" s="17"/>
      <c r="AP954" s="17">
        <v>2.4398406834126699E-2</v>
      </c>
      <c r="AQ954" s="17">
        <v>3.0249875105652298E-2</v>
      </c>
      <c r="AR954" s="17">
        <v>2.8316565384833001E-2</v>
      </c>
    </row>
    <row r="955" spans="2:44" x14ac:dyDescent="0.5">
      <c r="B955" t="s">
        <v>288</v>
      </c>
      <c r="C955" s="17">
        <v>2.0629633634703201E-2</v>
      </c>
      <c r="D955" s="17">
        <v>2.07900130957486E-2</v>
      </c>
      <c r="E955" s="17">
        <v>2.0553874173612201E-2</v>
      </c>
      <c r="F955" s="17"/>
      <c r="G955" s="17">
        <v>2.0982782874390701E-2</v>
      </c>
      <c r="H955" s="17">
        <v>1.7744814617038598E-2</v>
      </c>
      <c r="I955" s="17">
        <v>2.2162006125992999E-2</v>
      </c>
      <c r="J955" s="17">
        <v>2.0869391739244E-2</v>
      </c>
      <c r="K955" s="17">
        <v>6.1126299540726504E-3</v>
      </c>
      <c r="L955" s="17">
        <v>3.1079279584829402E-2</v>
      </c>
      <c r="M955" s="17"/>
      <c r="N955" s="17">
        <v>1.6413529167679498E-2</v>
      </c>
      <c r="O955" s="17">
        <v>1.82734607084141E-2</v>
      </c>
      <c r="P955" s="17">
        <v>2.64547385426579E-2</v>
      </c>
      <c r="Q955" s="17">
        <v>2.2711529427428798E-2</v>
      </c>
      <c r="R955" s="17"/>
      <c r="S955" s="17">
        <v>2.05525609215347E-2</v>
      </c>
      <c r="T955" s="17">
        <v>3.4873747451986799E-2</v>
      </c>
      <c r="U955" s="17">
        <v>1.1549504477321599E-2</v>
      </c>
      <c r="V955" s="17">
        <v>3.0310830777715E-2</v>
      </c>
      <c r="W955" s="17">
        <v>0</v>
      </c>
      <c r="X955" s="17">
        <v>1.6343060742830099E-2</v>
      </c>
      <c r="Y955" s="17">
        <v>1.0950665467886001E-2</v>
      </c>
      <c r="Z955" s="17">
        <v>0</v>
      </c>
      <c r="AA955" s="17">
        <v>2.7275139895962499E-2</v>
      </c>
      <c r="AB955" s="17">
        <v>2.8878130954333298E-2</v>
      </c>
      <c r="AC955" s="17">
        <v>9.5924644404145592E-3</v>
      </c>
      <c r="AD955" s="17">
        <v>3.8321571407640198E-2</v>
      </c>
      <c r="AE955" s="17"/>
      <c r="AF955" s="17">
        <v>3.3757186679501297E-2</v>
      </c>
      <c r="AG955" s="17">
        <v>1.16186890199385E-2</v>
      </c>
      <c r="AH955" s="17">
        <v>1.6806386660905299E-2</v>
      </c>
      <c r="AI955" s="17"/>
      <c r="AJ955" s="17">
        <v>2.7963131104645201E-2</v>
      </c>
      <c r="AK955" s="17">
        <v>1.2281863464051201E-2</v>
      </c>
      <c r="AL955" s="17">
        <v>0</v>
      </c>
      <c r="AM955" s="17">
        <v>5.3617905217050302E-2</v>
      </c>
      <c r="AN955" s="17">
        <v>2.35519433810207E-2</v>
      </c>
      <c r="AO955" s="17"/>
      <c r="AP955" s="17">
        <v>1.40626967477893E-2</v>
      </c>
      <c r="AQ955" s="17">
        <v>1.1570027789679299E-2</v>
      </c>
      <c r="AR955" s="17">
        <v>6.2361385710482898E-3</v>
      </c>
    </row>
    <row r="956" spans="2:44" x14ac:dyDescent="0.5">
      <c r="B956" t="s">
        <v>87</v>
      </c>
      <c r="C956" s="17">
        <v>5.9728323892422497E-2</v>
      </c>
      <c r="D956" s="17">
        <v>4.8519696216804298E-2</v>
      </c>
      <c r="E956" s="17">
        <v>6.9971887970990507E-2</v>
      </c>
      <c r="F956" s="17"/>
      <c r="G956" s="17">
        <v>5.4987656410059003E-2</v>
      </c>
      <c r="H956" s="17">
        <v>3.4953230440997497E-2</v>
      </c>
      <c r="I956" s="17">
        <v>8.1248346146331599E-2</v>
      </c>
      <c r="J956" s="17">
        <v>6.3202993150815998E-2</v>
      </c>
      <c r="K956" s="17">
        <v>6.7639904625454106E-2</v>
      </c>
      <c r="L956" s="17">
        <v>5.7256034259370897E-2</v>
      </c>
      <c r="M956" s="17"/>
      <c r="N956" s="17">
        <v>4.08306560161193E-2</v>
      </c>
      <c r="O956" s="17">
        <v>4.8289437445167303E-2</v>
      </c>
      <c r="P956" s="17">
        <v>5.25075901598826E-2</v>
      </c>
      <c r="Q956" s="17">
        <v>9.8926973777003296E-2</v>
      </c>
      <c r="R956" s="17"/>
      <c r="S956" s="17">
        <v>5.3730242021483202E-2</v>
      </c>
      <c r="T956" s="17">
        <v>5.9166123066036698E-2</v>
      </c>
      <c r="U956" s="17">
        <v>9.6619546674653597E-2</v>
      </c>
      <c r="V956" s="17">
        <v>4.4415851984032903E-2</v>
      </c>
      <c r="W956" s="17">
        <v>4.7903217136472803E-2</v>
      </c>
      <c r="X956" s="17">
        <v>6.6887079770632296E-2</v>
      </c>
      <c r="Y956" s="17">
        <v>6.1263060214721797E-2</v>
      </c>
      <c r="Z956" s="17">
        <v>3.6822226227939098E-2</v>
      </c>
      <c r="AA956" s="17">
        <v>3.9485314651545901E-2</v>
      </c>
      <c r="AB956" s="17">
        <v>8.3087396178117806E-2</v>
      </c>
      <c r="AC956" s="17">
        <v>8.1573193202372801E-2</v>
      </c>
      <c r="AD956" s="17">
        <v>3.7472102774433198E-2</v>
      </c>
      <c r="AE956" s="17"/>
      <c r="AF956" s="17">
        <v>5.81980509822458E-2</v>
      </c>
      <c r="AG956" s="17">
        <v>4.1365997523478699E-2</v>
      </c>
      <c r="AH956" s="17">
        <v>9.1181471070161904E-2</v>
      </c>
      <c r="AI956" s="17"/>
      <c r="AJ956" s="17">
        <v>4.7887994856419397E-2</v>
      </c>
      <c r="AK956" s="17">
        <v>4.64959571909037E-2</v>
      </c>
      <c r="AL956" s="17">
        <v>4.0470887660908603E-2</v>
      </c>
      <c r="AM956" s="17">
        <v>4.7005379747999503E-2</v>
      </c>
      <c r="AN956" s="17">
        <v>0.112997241525467</v>
      </c>
      <c r="AO956" s="17"/>
      <c r="AP956" s="17">
        <v>4.3581699006864698E-2</v>
      </c>
      <c r="AQ956" s="17">
        <v>3.9802310111395497E-2</v>
      </c>
      <c r="AR956" s="17">
        <v>5.2396239867150599E-2</v>
      </c>
    </row>
    <row r="957" spans="2:44" x14ac:dyDescent="0.5">
      <c r="B957" t="s">
        <v>289</v>
      </c>
      <c r="C957" s="17">
        <v>0.63526687718885999</v>
      </c>
      <c r="D957" s="17">
        <v>0.66704240498202005</v>
      </c>
      <c r="E957" s="17">
        <v>0.60467002974110495</v>
      </c>
      <c r="F957" s="17"/>
      <c r="G957" s="17">
        <v>0.63121988921493699</v>
      </c>
      <c r="H957" s="17">
        <v>0.69492808356206903</v>
      </c>
      <c r="I957" s="17">
        <v>0.63042021506513402</v>
      </c>
      <c r="J957" s="17">
        <v>0.62196743130811005</v>
      </c>
      <c r="K957" s="17">
        <v>0.60440428270024504</v>
      </c>
      <c r="L957" s="17">
        <v>0.625139026202717</v>
      </c>
      <c r="M957" s="17"/>
      <c r="N957" s="17">
        <v>0.68258706687635595</v>
      </c>
      <c r="O957" s="17">
        <v>0.65861571685889497</v>
      </c>
      <c r="P957" s="17">
        <v>0.64260872678432701</v>
      </c>
      <c r="Q957" s="17">
        <v>0.55390793057990595</v>
      </c>
      <c r="R957" s="17"/>
      <c r="S957" s="17">
        <v>0.64768010894011196</v>
      </c>
      <c r="T957" s="17">
        <v>0.59913605705032502</v>
      </c>
      <c r="U957" s="17">
        <v>0.62110534662350303</v>
      </c>
      <c r="V957" s="17">
        <v>0.61783821050365595</v>
      </c>
      <c r="W957" s="17">
        <v>0.66926956671446902</v>
      </c>
      <c r="X957" s="17">
        <v>0.63006788259864999</v>
      </c>
      <c r="Y957" s="17">
        <v>0.63338432764637098</v>
      </c>
      <c r="Z957" s="17">
        <v>0.67585163256986003</v>
      </c>
      <c r="AA957" s="17">
        <v>0.67117949641044805</v>
      </c>
      <c r="AB957" s="17">
        <v>0.58608212188422404</v>
      </c>
      <c r="AC957" s="17">
        <v>0.69441918673210101</v>
      </c>
      <c r="AD957" s="17">
        <v>0.627909557466519</v>
      </c>
      <c r="AE957" s="17"/>
      <c r="AF957" s="17">
        <v>0.62680914131437504</v>
      </c>
      <c r="AG957" s="17">
        <v>0.68036240754375199</v>
      </c>
      <c r="AH957" s="17">
        <v>0.57405053505632297</v>
      </c>
      <c r="AI957" s="17"/>
      <c r="AJ957" s="17">
        <v>0.627142443528519</v>
      </c>
      <c r="AK957" s="17">
        <v>0.71610267954565199</v>
      </c>
      <c r="AL957" s="17">
        <v>0.65488406646644604</v>
      </c>
      <c r="AM957" s="17">
        <v>0.647312025233997</v>
      </c>
      <c r="AN957" s="17">
        <v>0.532423776689807</v>
      </c>
      <c r="AO957" s="17"/>
      <c r="AP957" s="17">
        <v>0.67272209496589197</v>
      </c>
      <c r="AQ957" s="17">
        <v>0.70086494003893496</v>
      </c>
      <c r="AR957" s="17">
        <v>0.61660334636915803</v>
      </c>
    </row>
    <row r="958" spans="2:44" x14ac:dyDescent="0.5">
      <c r="B958" t="s">
        <v>290</v>
      </c>
      <c r="C958" s="17">
        <v>5.7866136115401402E-2</v>
      </c>
      <c r="D958" s="17">
        <v>5.4545765535983601E-2</v>
      </c>
      <c r="E958" s="17">
        <v>6.1338208677247701E-2</v>
      </c>
      <c r="F958" s="17"/>
      <c r="G958" s="17">
        <v>7.6274706308899001E-2</v>
      </c>
      <c r="H958" s="17">
        <v>5.3558867321597203E-2</v>
      </c>
      <c r="I958" s="17">
        <v>5.1700988378056999E-2</v>
      </c>
      <c r="J958" s="17">
        <v>6.5101776119748503E-2</v>
      </c>
      <c r="K958" s="17">
        <v>2.2864834822470499E-2</v>
      </c>
      <c r="L958" s="17">
        <v>7.1828960643461504E-2</v>
      </c>
      <c r="M958" s="17"/>
      <c r="N958" s="17">
        <v>5.6293935726895797E-2</v>
      </c>
      <c r="O958" s="17">
        <v>5.7877045842532698E-2</v>
      </c>
      <c r="P958" s="17">
        <v>6.0584922057470701E-2</v>
      </c>
      <c r="Q958" s="17">
        <v>5.7737075583018001E-2</v>
      </c>
      <c r="R958" s="17"/>
      <c r="S958" s="17">
        <v>6.0719707983251901E-2</v>
      </c>
      <c r="T958" s="17">
        <v>8.7849195329509605E-2</v>
      </c>
      <c r="U958" s="17">
        <v>2.83403953732238E-2</v>
      </c>
      <c r="V958" s="17">
        <v>4.6113045192530802E-2</v>
      </c>
      <c r="W958" s="17">
        <v>3.7364759935782699E-2</v>
      </c>
      <c r="X958" s="17">
        <v>5.9315982338664697E-2</v>
      </c>
      <c r="Y958" s="17">
        <v>5.4823588646001398E-2</v>
      </c>
      <c r="Z958" s="17">
        <v>6.1852915375203703E-2</v>
      </c>
      <c r="AA958" s="17">
        <v>5.7302254076270299E-2</v>
      </c>
      <c r="AB958" s="17">
        <v>8.4053305222044003E-2</v>
      </c>
      <c r="AC958" s="17">
        <v>1.9011184138697301E-2</v>
      </c>
      <c r="AD958" s="17">
        <v>6.3876096759760803E-2</v>
      </c>
      <c r="AE958" s="17"/>
      <c r="AF958" s="17">
        <v>7.3509151045532697E-2</v>
      </c>
      <c r="AG958" s="17">
        <v>4.4835043910325598E-2</v>
      </c>
      <c r="AH958" s="17">
        <v>5.3531762679301799E-2</v>
      </c>
      <c r="AI958" s="17"/>
      <c r="AJ958" s="17">
        <v>6.22312602246161E-2</v>
      </c>
      <c r="AK958" s="17">
        <v>4.6937141624027102E-2</v>
      </c>
      <c r="AL958" s="17">
        <v>3.6998590875905603E-2</v>
      </c>
      <c r="AM958" s="17">
        <v>0.123870114409977</v>
      </c>
      <c r="AN958" s="17">
        <v>5.9772858848628999E-2</v>
      </c>
      <c r="AO958" s="17"/>
      <c r="AP958" s="17">
        <v>3.8461103581915998E-2</v>
      </c>
      <c r="AQ958" s="17">
        <v>4.18199028953316E-2</v>
      </c>
      <c r="AR958" s="17">
        <v>3.4552703955881302E-2</v>
      </c>
    </row>
    <row r="959" spans="2:44" x14ac:dyDescent="0.5">
      <c r="B959" t="s">
        <v>90</v>
      </c>
      <c r="C959" s="17">
        <v>0.57740074107345896</v>
      </c>
      <c r="D959" s="17">
        <v>0.61249663944603705</v>
      </c>
      <c r="E959" s="17">
        <v>0.54333182106385802</v>
      </c>
      <c r="F959" s="17"/>
      <c r="G959" s="17">
        <v>0.554945182906038</v>
      </c>
      <c r="H959" s="17">
        <v>0.64136921624047105</v>
      </c>
      <c r="I959" s="17">
        <v>0.57871922668707698</v>
      </c>
      <c r="J959" s="17">
        <v>0.55686565518836195</v>
      </c>
      <c r="K959" s="17">
        <v>0.58153944787777401</v>
      </c>
      <c r="L959" s="17">
        <v>0.55331006555925599</v>
      </c>
      <c r="M959" s="17"/>
      <c r="N959" s="17">
        <v>0.62629313114945995</v>
      </c>
      <c r="O959" s="17">
        <v>0.60073867101636302</v>
      </c>
      <c r="P959" s="17">
        <v>0.582023804726856</v>
      </c>
      <c r="Q959" s="17">
        <v>0.49617085499688801</v>
      </c>
      <c r="R959" s="17"/>
      <c r="S959" s="17">
        <v>0.58696040095685997</v>
      </c>
      <c r="T959" s="17">
        <v>0.51128686172081494</v>
      </c>
      <c r="U959" s="17">
        <v>0.59276495125027995</v>
      </c>
      <c r="V959" s="17">
        <v>0.57172516531112505</v>
      </c>
      <c r="W959" s="17">
        <v>0.63190480677868599</v>
      </c>
      <c r="X959" s="17">
        <v>0.57075190025998501</v>
      </c>
      <c r="Y959" s="17">
        <v>0.57856073900036897</v>
      </c>
      <c r="Z959" s="17">
        <v>0.61399871719465604</v>
      </c>
      <c r="AA959" s="17">
        <v>0.61387724233417795</v>
      </c>
      <c r="AB959" s="17">
        <v>0.50202881666218002</v>
      </c>
      <c r="AC959" s="17">
        <v>0.67540800259340406</v>
      </c>
      <c r="AD959" s="17">
        <v>0.56403346070675797</v>
      </c>
      <c r="AE959" s="17"/>
      <c r="AF959" s="17">
        <v>0.55329999026884202</v>
      </c>
      <c r="AG959" s="17">
        <v>0.63552736363342699</v>
      </c>
      <c r="AH959" s="17">
        <v>0.52051877237702204</v>
      </c>
      <c r="AI959" s="17"/>
      <c r="AJ959" s="17">
        <v>0.564911183303903</v>
      </c>
      <c r="AK959" s="17">
        <v>0.66916553792162503</v>
      </c>
      <c r="AL959" s="17">
        <v>0.61788547559053997</v>
      </c>
      <c r="AM959" s="17">
        <v>0.52344191082402003</v>
      </c>
      <c r="AN959" s="17">
        <v>0.47265091784117802</v>
      </c>
      <c r="AO959" s="17"/>
      <c r="AP959" s="17">
        <v>0.63426099138397596</v>
      </c>
      <c r="AQ959" s="17">
        <v>0.65904503714360296</v>
      </c>
      <c r="AR959" s="17">
        <v>0.58205064241327598</v>
      </c>
    </row>
    <row r="960" spans="2:44" x14ac:dyDescent="0.5">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c r="AA960" s="17"/>
      <c r="AB960" s="17"/>
      <c r="AC960" s="17"/>
      <c r="AD960" s="17"/>
      <c r="AE960" s="17"/>
      <c r="AF960" s="17"/>
      <c r="AG960" s="17"/>
      <c r="AH960" s="17"/>
      <c r="AI960" s="17"/>
      <c r="AJ960" s="17"/>
      <c r="AK960" s="17"/>
      <c r="AL960" s="17"/>
      <c r="AM960" s="17"/>
      <c r="AN960" s="17"/>
      <c r="AO960" s="17"/>
      <c r="AP960" s="17"/>
      <c r="AQ960" s="17"/>
      <c r="AR960" s="17"/>
    </row>
    <row r="961" spans="2:44" x14ac:dyDescent="0.5">
      <c r="B961" s="6" t="s">
        <v>406</v>
      </c>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c r="AA961" s="17"/>
      <c r="AB961" s="17"/>
      <c r="AC961" s="17"/>
      <c r="AD961" s="17"/>
      <c r="AE961" s="17"/>
      <c r="AF961" s="17"/>
      <c r="AG961" s="17"/>
      <c r="AH961" s="17"/>
      <c r="AI961" s="17"/>
      <c r="AJ961" s="17"/>
      <c r="AK961" s="17"/>
      <c r="AL961" s="17"/>
      <c r="AM961" s="17"/>
      <c r="AN961" s="17"/>
      <c r="AO961" s="17"/>
      <c r="AP961" s="17"/>
      <c r="AQ961" s="17"/>
      <c r="AR961" s="17"/>
    </row>
    <row r="962" spans="2:44" x14ac:dyDescent="0.5">
      <c r="B962" s="24" t="s">
        <v>75</v>
      </c>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c r="AA962" s="17"/>
      <c r="AB962" s="17"/>
      <c r="AC962" s="17"/>
      <c r="AD962" s="17"/>
      <c r="AE962" s="17"/>
      <c r="AF962" s="17"/>
      <c r="AG962" s="17"/>
      <c r="AH962" s="17"/>
      <c r="AI962" s="17"/>
      <c r="AJ962" s="17"/>
      <c r="AK962" s="17"/>
      <c r="AL962" s="17"/>
      <c r="AM962" s="17"/>
      <c r="AN962" s="17"/>
      <c r="AO962" s="17"/>
      <c r="AP962" s="17"/>
      <c r="AQ962" s="17"/>
      <c r="AR962" s="17"/>
    </row>
    <row r="963" spans="2:44" x14ac:dyDescent="0.5">
      <c r="B963" t="s">
        <v>284</v>
      </c>
      <c r="C963" s="17">
        <v>0.21826657745259001</v>
      </c>
      <c r="D963" s="17">
        <v>0.26231535948039802</v>
      </c>
      <c r="E963" s="17">
        <v>0.17497721545614001</v>
      </c>
      <c r="F963" s="17"/>
      <c r="G963" s="17">
        <v>0.21351647055011799</v>
      </c>
      <c r="H963" s="17">
        <v>0.24887997541807899</v>
      </c>
      <c r="I963" s="17">
        <v>0.221888993133248</v>
      </c>
      <c r="J963" s="17">
        <v>0.230245965446431</v>
      </c>
      <c r="K963" s="17">
        <v>0.19708826298332299</v>
      </c>
      <c r="L963" s="17">
        <v>0.198103649517752</v>
      </c>
      <c r="M963" s="17"/>
      <c r="N963" s="17">
        <v>0.24990296379740001</v>
      </c>
      <c r="O963" s="17">
        <v>0.23191497262032101</v>
      </c>
      <c r="P963" s="17">
        <v>0.19081808945048401</v>
      </c>
      <c r="Q963" s="17">
        <v>0.192256467330017</v>
      </c>
      <c r="R963" s="17"/>
      <c r="S963" s="17">
        <v>0.215239229013415</v>
      </c>
      <c r="T963" s="17">
        <v>0.15355190373276001</v>
      </c>
      <c r="U963" s="17">
        <v>0.24429938615041699</v>
      </c>
      <c r="V963" s="17">
        <v>0.230472054711958</v>
      </c>
      <c r="W963" s="17">
        <v>0.20030149654505899</v>
      </c>
      <c r="X963" s="17">
        <v>0.216970861110689</v>
      </c>
      <c r="Y963" s="17">
        <v>0.24347120000172101</v>
      </c>
      <c r="Z963" s="17">
        <v>0.23527926458168699</v>
      </c>
      <c r="AA963" s="17">
        <v>0.22292199100909599</v>
      </c>
      <c r="AB963" s="17">
        <v>0.239294927026969</v>
      </c>
      <c r="AC963" s="17">
        <v>0.23458398832147401</v>
      </c>
      <c r="AD963" s="17">
        <v>0.25506435302888802</v>
      </c>
      <c r="AE963" s="17"/>
      <c r="AF963" s="17">
        <v>0.22349302802792001</v>
      </c>
      <c r="AG963" s="17">
        <v>0.23665732837940001</v>
      </c>
      <c r="AH963" s="17">
        <v>0.18883541242917801</v>
      </c>
      <c r="AI963" s="17"/>
      <c r="AJ963" s="17">
        <v>0.24105574325183901</v>
      </c>
      <c r="AK963" s="17">
        <v>0.23266750958097601</v>
      </c>
      <c r="AL963" s="17">
        <v>0.20760094044176799</v>
      </c>
      <c r="AM963" s="17">
        <v>0.14598455598889201</v>
      </c>
      <c r="AN963" s="17">
        <v>0.16013994491473901</v>
      </c>
      <c r="AO963" s="17"/>
      <c r="AP963" s="17">
        <v>0.254545795051283</v>
      </c>
      <c r="AQ963" s="17">
        <v>0.24347614021439001</v>
      </c>
      <c r="AR963" s="17">
        <v>0.22913914289579501</v>
      </c>
    </row>
    <row r="964" spans="2:44" x14ac:dyDescent="0.5">
      <c r="B964" t="s">
        <v>285</v>
      </c>
      <c r="C964" s="17">
        <v>0.47992328703579501</v>
      </c>
      <c r="D964" s="17">
        <v>0.46641586578100103</v>
      </c>
      <c r="E964" s="17">
        <v>0.49312534888984699</v>
      </c>
      <c r="F964" s="17"/>
      <c r="G964" s="17">
        <v>0.47495216457106698</v>
      </c>
      <c r="H964" s="17">
        <v>0.48500241312932502</v>
      </c>
      <c r="I964" s="17">
        <v>0.45120354692203801</v>
      </c>
      <c r="J964" s="17">
        <v>0.44910047535312497</v>
      </c>
      <c r="K964" s="17">
        <v>0.49443004351087899</v>
      </c>
      <c r="L964" s="17">
        <v>0.51796616428756903</v>
      </c>
      <c r="M964" s="17"/>
      <c r="N964" s="17">
        <v>0.52108139777643403</v>
      </c>
      <c r="O964" s="17">
        <v>0.46870121430416301</v>
      </c>
      <c r="P964" s="17">
        <v>0.51007782955422798</v>
      </c>
      <c r="Q964" s="17">
        <v>0.42163828119554703</v>
      </c>
      <c r="R964" s="17"/>
      <c r="S964" s="17">
        <v>0.47257679838351502</v>
      </c>
      <c r="T964" s="17">
        <v>0.518768673936295</v>
      </c>
      <c r="U964" s="17">
        <v>0.43953280858828803</v>
      </c>
      <c r="V964" s="17">
        <v>0.46166775693516898</v>
      </c>
      <c r="W964" s="17">
        <v>0.55189046711978895</v>
      </c>
      <c r="X964" s="17">
        <v>0.490574887908584</v>
      </c>
      <c r="Y964" s="17">
        <v>0.45504756351477399</v>
      </c>
      <c r="Z964" s="17">
        <v>0.45348906546107998</v>
      </c>
      <c r="AA964" s="17">
        <v>0.49573019414269798</v>
      </c>
      <c r="AB964" s="17">
        <v>0.441627035991702</v>
      </c>
      <c r="AC964" s="17">
        <v>0.53597098625321105</v>
      </c>
      <c r="AD964" s="17">
        <v>0.37261313714982303</v>
      </c>
      <c r="AE964" s="17"/>
      <c r="AF964" s="17">
        <v>0.47166397597093601</v>
      </c>
      <c r="AG964" s="17">
        <v>0.49695904044236699</v>
      </c>
      <c r="AH964" s="17">
        <v>0.46536357115376498</v>
      </c>
      <c r="AI964" s="17"/>
      <c r="AJ964" s="17">
        <v>0.47476372675205503</v>
      </c>
      <c r="AK964" s="17">
        <v>0.53252965935276297</v>
      </c>
      <c r="AL964" s="17">
        <v>0.44597143492422597</v>
      </c>
      <c r="AM964" s="17">
        <v>0.39301651000592402</v>
      </c>
      <c r="AN964" s="17">
        <v>0.43593934914824101</v>
      </c>
      <c r="AO964" s="17"/>
      <c r="AP964" s="17">
        <v>0.49163029618315401</v>
      </c>
      <c r="AQ964" s="17">
        <v>0.53459207492011196</v>
      </c>
      <c r="AR964" s="17">
        <v>0.43138187298741498</v>
      </c>
    </row>
    <row r="965" spans="2:44" x14ac:dyDescent="0.5">
      <c r="B965" t="s">
        <v>286</v>
      </c>
      <c r="C965" s="17">
        <v>0.213345904409699</v>
      </c>
      <c r="D965" s="17">
        <v>0.184862681983016</v>
      </c>
      <c r="E965" s="17">
        <v>0.24201944154860799</v>
      </c>
      <c r="F965" s="17"/>
      <c r="G965" s="17">
        <v>0.20605234875084499</v>
      </c>
      <c r="H965" s="17">
        <v>0.17381980213492401</v>
      </c>
      <c r="I965" s="17">
        <v>0.222133315403126</v>
      </c>
      <c r="J965" s="17">
        <v>0.231456419463172</v>
      </c>
      <c r="K965" s="17">
        <v>0.237165832028294</v>
      </c>
      <c r="L965" s="17">
        <v>0.21227542857742199</v>
      </c>
      <c r="M965" s="17"/>
      <c r="N965" s="17">
        <v>0.155920362943963</v>
      </c>
      <c r="O965" s="17">
        <v>0.22894602151594101</v>
      </c>
      <c r="P965" s="17">
        <v>0.221591506515225</v>
      </c>
      <c r="Q965" s="17">
        <v>0.25183144237030602</v>
      </c>
      <c r="R965" s="17"/>
      <c r="S965" s="17">
        <v>0.22544086615728101</v>
      </c>
      <c r="T965" s="17">
        <v>0.24075398238089399</v>
      </c>
      <c r="U965" s="17">
        <v>0.23275956189952199</v>
      </c>
      <c r="V965" s="17">
        <v>0.23195528797640499</v>
      </c>
      <c r="W965" s="17">
        <v>0.16438639713111</v>
      </c>
      <c r="X965" s="17">
        <v>0.18438445234331999</v>
      </c>
      <c r="Y965" s="17">
        <v>0.20479717297226799</v>
      </c>
      <c r="Z965" s="17">
        <v>0.22684811846250599</v>
      </c>
      <c r="AA965" s="17">
        <v>0.22811226843305701</v>
      </c>
      <c r="AB965" s="17">
        <v>0.199619326458602</v>
      </c>
      <c r="AC965" s="17">
        <v>0.13894352235812699</v>
      </c>
      <c r="AD965" s="17">
        <v>0.24866446364278899</v>
      </c>
      <c r="AE965" s="17"/>
      <c r="AF965" s="17">
        <v>0.22062505412855599</v>
      </c>
      <c r="AG965" s="17">
        <v>0.19764191411422999</v>
      </c>
      <c r="AH965" s="17">
        <v>0.228220187107157</v>
      </c>
      <c r="AI965" s="17"/>
      <c r="AJ965" s="17">
        <v>0.20622899112516599</v>
      </c>
      <c r="AK965" s="17">
        <v>0.16822126613728899</v>
      </c>
      <c r="AL965" s="17">
        <v>0.26074996237395198</v>
      </c>
      <c r="AM965" s="17">
        <v>0.36037564904013403</v>
      </c>
      <c r="AN965" s="17">
        <v>0.25274438450623998</v>
      </c>
      <c r="AO965" s="17"/>
      <c r="AP965" s="17">
        <v>0.18260152476330799</v>
      </c>
      <c r="AQ965" s="17">
        <v>0.16911207571886699</v>
      </c>
      <c r="AR965" s="17">
        <v>0.24082047558966199</v>
      </c>
    </row>
    <row r="966" spans="2:44" x14ac:dyDescent="0.5">
      <c r="B966" t="s">
        <v>287</v>
      </c>
      <c r="C966" s="17">
        <v>2.2082784472936798E-2</v>
      </c>
      <c r="D966" s="17">
        <v>2.3731726690285899E-2</v>
      </c>
      <c r="E966" s="17">
        <v>2.0557985355408599E-2</v>
      </c>
      <c r="F966" s="17"/>
      <c r="G966" s="17">
        <v>4.6000908897050503E-2</v>
      </c>
      <c r="H966" s="17">
        <v>4.3312467333851898E-2</v>
      </c>
      <c r="I966" s="17">
        <v>1.49887559606288E-2</v>
      </c>
      <c r="J966" s="17">
        <v>1.17875026032779E-2</v>
      </c>
      <c r="K966" s="17">
        <v>3.0300603708199999E-3</v>
      </c>
      <c r="L966" s="17">
        <v>1.59559628958807E-2</v>
      </c>
      <c r="M966" s="17"/>
      <c r="N966" s="17">
        <v>2.3921338942750399E-2</v>
      </c>
      <c r="O966" s="17">
        <v>1.8529141287050799E-2</v>
      </c>
      <c r="P966" s="17">
        <v>2.0421028953110699E-2</v>
      </c>
      <c r="Q966" s="17">
        <v>2.5476393798577E-2</v>
      </c>
      <c r="R966" s="17"/>
      <c r="S966" s="17">
        <v>3.7342241242724797E-2</v>
      </c>
      <c r="T966" s="17">
        <v>2.6320764265140802E-2</v>
      </c>
      <c r="U966" s="17">
        <v>0</v>
      </c>
      <c r="V966" s="17">
        <v>1.23656590136767E-2</v>
      </c>
      <c r="W966" s="17">
        <v>3.5030253412885098E-2</v>
      </c>
      <c r="X966" s="17">
        <v>2.4022578515460701E-2</v>
      </c>
      <c r="Y966" s="17">
        <v>2.4677752514764E-2</v>
      </c>
      <c r="Z966" s="17">
        <v>3.65151248063409E-2</v>
      </c>
      <c r="AA966" s="17">
        <v>4.6195732783334397E-3</v>
      </c>
      <c r="AB966" s="17">
        <v>3.0740427212752702E-2</v>
      </c>
      <c r="AC966" s="17">
        <v>8.9283098648147603E-3</v>
      </c>
      <c r="AD966" s="17">
        <v>1.84141114710825E-2</v>
      </c>
      <c r="AE966" s="17"/>
      <c r="AF966" s="17">
        <v>1.27089395993609E-2</v>
      </c>
      <c r="AG966" s="17">
        <v>2.46398184930657E-2</v>
      </c>
      <c r="AH966" s="17">
        <v>2.5981397964876699E-2</v>
      </c>
      <c r="AI966" s="17"/>
      <c r="AJ966" s="17">
        <v>2.12755383012176E-2</v>
      </c>
      <c r="AK966" s="17">
        <v>2.31202208972895E-2</v>
      </c>
      <c r="AL966" s="17">
        <v>3.0077113450948802E-2</v>
      </c>
      <c r="AM966" s="17">
        <v>0</v>
      </c>
      <c r="AN966" s="17">
        <v>1.97883115782365E-2</v>
      </c>
      <c r="AO966" s="17"/>
      <c r="AP966" s="17">
        <v>2.4189643485277499E-2</v>
      </c>
      <c r="AQ966" s="17">
        <v>2.0946599485178199E-2</v>
      </c>
      <c r="AR966" s="17">
        <v>2.3734693565283401E-2</v>
      </c>
    </row>
    <row r="967" spans="2:44" x14ac:dyDescent="0.5">
      <c r="B967" t="s">
        <v>288</v>
      </c>
      <c r="C967" s="17">
        <v>1.2246451770624601E-2</v>
      </c>
      <c r="D967" s="17">
        <v>1.2011485765093401E-2</v>
      </c>
      <c r="E967" s="17">
        <v>1.25241497854776E-2</v>
      </c>
      <c r="F967" s="17"/>
      <c r="G967" s="17">
        <v>1.3179747135168601E-2</v>
      </c>
      <c r="H967" s="17">
        <v>1.1743063021127501E-2</v>
      </c>
      <c r="I967" s="17">
        <v>1.30327435505323E-2</v>
      </c>
      <c r="J967" s="17">
        <v>1.57653960417195E-2</v>
      </c>
      <c r="K967" s="17">
        <v>3.0493784122073799E-3</v>
      </c>
      <c r="L967" s="17">
        <v>1.47188662359203E-2</v>
      </c>
      <c r="M967" s="17"/>
      <c r="N967" s="17">
        <v>6.9629452578269203E-3</v>
      </c>
      <c r="O967" s="17">
        <v>1.2688965630764701E-2</v>
      </c>
      <c r="P967" s="17">
        <v>1.2959368094034999E-2</v>
      </c>
      <c r="Q967" s="17">
        <v>1.69759755727352E-2</v>
      </c>
      <c r="R967" s="17"/>
      <c r="S967" s="17">
        <v>1.28328215506239E-2</v>
      </c>
      <c r="T967" s="17">
        <v>1.5925121910811399E-2</v>
      </c>
      <c r="U967" s="17">
        <v>0</v>
      </c>
      <c r="V967" s="17">
        <v>3.0310830777715E-2</v>
      </c>
      <c r="W967" s="17">
        <v>0</v>
      </c>
      <c r="X967" s="17">
        <v>1.53793980712337E-2</v>
      </c>
      <c r="Y967" s="17">
        <v>5.5630328086968099E-3</v>
      </c>
      <c r="Z967" s="17">
        <v>1.10462004604478E-2</v>
      </c>
      <c r="AA967" s="17">
        <v>1.33993814261504E-2</v>
      </c>
      <c r="AB967" s="17">
        <v>1.41868455012958E-2</v>
      </c>
      <c r="AC967" s="17">
        <v>0</v>
      </c>
      <c r="AD967" s="17">
        <v>2.1250694307513598E-2</v>
      </c>
      <c r="AE967" s="17"/>
      <c r="AF967" s="17">
        <v>2.4023180325207501E-2</v>
      </c>
      <c r="AG967" s="17">
        <v>3.5733091110810799E-3</v>
      </c>
      <c r="AH967" s="17">
        <v>1.50408771289817E-2</v>
      </c>
      <c r="AI967" s="17"/>
      <c r="AJ967" s="17">
        <v>1.2986519701423199E-2</v>
      </c>
      <c r="AK967" s="17">
        <v>8.6618605059796995E-3</v>
      </c>
      <c r="AL967" s="17">
        <v>0</v>
      </c>
      <c r="AM967" s="17">
        <v>2.46365555144934E-2</v>
      </c>
      <c r="AN967" s="17">
        <v>2.1595501276806001E-2</v>
      </c>
      <c r="AO967" s="17"/>
      <c r="AP967" s="17">
        <v>2.3030269574021698E-3</v>
      </c>
      <c r="AQ967" s="17">
        <v>7.0882326052675304E-3</v>
      </c>
      <c r="AR967" s="17">
        <v>1.4141369183334401E-2</v>
      </c>
    </row>
    <row r="968" spans="2:44" x14ac:dyDescent="0.5">
      <c r="B968" t="s">
        <v>87</v>
      </c>
      <c r="C968" s="17">
        <v>5.4134994858354102E-2</v>
      </c>
      <c r="D968" s="17">
        <v>5.0662880300204903E-2</v>
      </c>
      <c r="E968" s="17">
        <v>5.6795858964518803E-2</v>
      </c>
      <c r="F968" s="17"/>
      <c r="G968" s="17">
        <v>4.6298360095750501E-2</v>
      </c>
      <c r="H968" s="17">
        <v>3.7242278962693498E-2</v>
      </c>
      <c r="I968" s="17">
        <v>7.6752645030427696E-2</v>
      </c>
      <c r="J968" s="17">
        <v>6.1644241092275301E-2</v>
      </c>
      <c r="K968" s="17">
        <v>6.5236422694476798E-2</v>
      </c>
      <c r="L968" s="17">
        <v>4.0979928485455702E-2</v>
      </c>
      <c r="M968" s="17"/>
      <c r="N968" s="17">
        <v>4.22109912816266E-2</v>
      </c>
      <c r="O968" s="17">
        <v>3.92196846417599E-2</v>
      </c>
      <c r="P968" s="17">
        <v>4.4132177432917301E-2</v>
      </c>
      <c r="Q968" s="17">
        <v>9.1821439732818394E-2</v>
      </c>
      <c r="R968" s="17"/>
      <c r="S968" s="17">
        <v>3.6568043652440103E-2</v>
      </c>
      <c r="T968" s="17">
        <v>4.4679553774098199E-2</v>
      </c>
      <c r="U968" s="17">
        <v>8.3408243361772494E-2</v>
      </c>
      <c r="V968" s="17">
        <v>3.3228410585075897E-2</v>
      </c>
      <c r="W968" s="17">
        <v>4.8391385791156198E-2</v>
      </c>
      <c r="X968" s="17">
        <v>6.8667822050711896E-2</v>
      </c>
      <c r="Y968" s="17">
        <v>6.6443278187775803E-2</v>
      </c>
      <c r="Z968" s="17">
        <v>3.6822226227939098E-2</v>
      </c>
      <c r="AA968" s="17">
        <v>3.5216591710665303E-2</v>
      </c>
      <c r="AB968" s="17">
        <v>7.4531437808678505E-2</v>
      </c>
      <c r="AC968" s="17">
        <v>8.1573193202372801E-2</v>
      </c>
      <c r="AD968" s="17">
        <v>8.3993240399903593E-2</v>
      </c>
      <c r="AE968" s="17"/>
      <c r="AF968" s="17">
        <v>4.748582194802E-2</v>
      </c>
      <c r="AG968" s="17">
        <v>4.05285894598559E-2</v>
      </c>
      <c r="AH968" s="17">
        <v>7.6558554216041602E-2</v>
      </c>
      <c r="AI968" s="17"/>
      <c r="AJ968" s="17">
        <v>4.36894808682994E-2</v>
      </c>
      <c r="AK968" s="17">
        <v>3.47994835257023E-2</v>
      </c>
      <c r="AL968" s="17">
        <v>5.5600548809105997E-2</v>
      </c>
      <c r="AM968" s="17">
        <v>7.5986729450556401E-2</v>
      </c>
      <c r="AN968" s="17">
        <v>0.109792508575737</v>
      </c>
      <c r="AO968" s="17"/>
      <c r="AP968" s="17">
        <v>4.4729713559575099E-2</v>
      </c>
      <c r="AQ968" s="17">
        <v>2.4784877056186101E-2</v>
      </c>
      <c r="AR968" s="17">
        <v>6.0782445778510698E-2</v>
      </c>
    </row>
    <row r="969" spans="2:44" x14ac:dyDescent="0.5">
      <c r="B969" t="s">
        <v>289</v>
      </c>
      <c r="C969" s="17">
        <v>0.69818986448838505</v>
      </c>
      <c r="D969" s="17">
        <v>0.7287312252614</v>
      </c>
      <c r="E969" s="17">
        <v>0.66810256434598703</v>
      </c>
      <c r="F969" s="17"/>
      <c r="G969" s="17">
        <v>0.68846863512118495</v>
      </c>
      <c r="H969" s="17">
        <v>0.73388238854740295</v>
      </c>
      <c r="I969" s="17">
        <v>0.67309254005528596</v>
      </c>
      <c r="J969" s="17">
        <v>0.67934644079955597</v>
      </c>
      <c r="K969" s="17">
        <v>0.69151830649420198</v>
      </c>
      <c r="L969" s="17">
        <v>0.71606981380532098</v>
      </c>
      <c r="M969" s="17"/>
      <c r="N969" s="17">
        <v>0.77098436157383299</v>
      </c>
      <c r="O969" s="17">
        <v>0.70061618692448402</v>
      </c>
      <c r="P969" s="17">
        <v>0.70089591900471204</v>
      </c>
      <c r="Q969" s="17">
        <v>0.61389474852556303</v>
      </c>
      <c r="R969" s="17"/>
      <c r="S969" s="17">
        <v>0.68781602739693004</v>
      </c>
      <c r="T969" s="17">
        <v>0.67232057766905495</v>
      </c>
      <c r="U969" s="17">
        <v>0.68383219473870505</v>
      </c>
      <c r="V969" s="17">
        <v>0.69213981164712701</v>
      </c>
      <c r="W969" s="17">
        <v>0.75219196366484897</v>
      </c>
      <c r="X969" s="17">
        <v>0.70754574901927403</v>
      </c>
      <c r="Y969" s="17">
        <v>0.698518763516496</v>
      </c>
      <c r="Z969" s="17">
        <v>0.68876833004276605</v>
      </c>
      <c r="AA969" s="17">
        <v>0.71865218515179397</v>
      </c>
      <c r="AB969" s="17">
        <v>0.68092196301867103</v>
      </c>
      <c r="AC969" s="17">
        <v>0.77055497457468503</v>
      </c>
      <c r="AD969" s="17">
        <v>0.62767749017871199</v>
      </c>
      <c r="AE969" s="17"/>
      <c r="AF969" s="17">
        <v>0.69515700399885605</v>
      </c>
      <c r="AG969" s="17">
        <v>0.73361636882176695</v>
      </c>
      <c r="AH969" s="17">
        <v>0.65419898358294304</v>
      </c>
      <c r="AI969" s="17"/>
      <c r="AJ969" s="17">
        <v>0.71581947000389401</v>
      </c>
      <c r="AK969" s="17">
        <v>0.76519716893373901</v>
      </c>
      <c r="AL969" s="17">
        <v>0.653572375365993</v>
      </c>
      <c r="AM969" s="17">
        <v>0.53900106599481701</v>
      </c>
      <c r="AN969" s="17">
        <v>0.59607929406297999</v>
      </c>
      <c r="AO969" s="17"/>
      <c r="AP969" s="17">
        <v>0.74617609123443696</v>
      </c>
      <c r="AQ969" s="17">
        <v>0.77806821513450197</v>
      </c>
      <c r="AR969" s="17">
        <v>0.66052101588320999</v>
      </c>
    </row>
    <row r="970" spans="2:44" x14ac:dyDescent="0.5">
      <c r="B970" t="s">
        <v>290</v>
      </c>
      <c r="C970" s="17">
        <v>3.4329236243561399E-2</v>
      </c>
      <c r="D970" s="17">
        <v>3.57432124553793E-2</v>
      </c>
      <c r="E970" s="17">
        <v>3.3082135140886301E-2</v>
      </c>
      <c r="F970" s="17"/>
      <c r="G970" s="17">
        <v>5.9180656032219101E-2</v>
      </c>
      <c r="H970" s="17">
        <v>5.5055530354979502E-2</v>
      </c>
      <c r="I970" s="17">
        <v>2.8021499511161101E-2</v>
      </c>
      <c r="J970" s="17">
        <v>2.7552898644997399E-2</v>
      </c>
      <c r="K970" s="17">
        <v>6.0794387830273699E-3</v>
      </c>
      <c r="L970" s="17">
        <v>3.0674829131801001E-2</v>
      </c>
      <c r="M970" s="17"/>
      <c r="N970" s="17">
        <v>3.0884284200577299E-2</v>
      </c>
      <c r="O970" s="17">
        <v>3.1218106917815399E-2</v>
      </c>
      <c r="P970" s="17">
        <v>3.3380397047145703E-2</v>
      </c>
      <c r="Q970" s="17">
        <v>4.24523693713122E-2</v>
      </c>
      <c r="R970" s="17"/>
      <c r="S970" s="17">
        <v>5.0175062793348699E-2</v>
      </c>
      <c r="T970" s="17">
        <v>4.2245886175952201E-2</v>
      </c>
      <c r="U970" s="17">
        <v>0</v>
      </c>
      <c r="V970" s="17">
        <v>4.2676489791391797E-2</v>
      </c>
      <c r="W970" s="17">
        <v>3.5030253412885098E-2</v>
      </c>
      <c r="X970" s="17">
        <v>3.9401976586694497E-2</v>
      </c>
      <c r="Y970" s="17">
        <v>3.0240785323460799E-2</v>
      </c>
      <c r="Z970" s="17">
        <v>4.7561325266788697E-2</v>
      </c>
      <c r="AA970" s="17">
        <v>1.8018954704483801E-2</v>
      </c>
      <c r="AB970" s="17">
        <v>4.4927272714048498E-2</v>
      </c>
      <c r="AC970" s="17">
        <v>8.9283098648147603E-3</v>
      </c>
      <c r="AD970" s="17">
        <v>3.9664805778596102E-2</v>
      </c>
      <c r="AE970" s="17"/>
      <c r="AF970" s="17">
        <v>3.6732119924568402E-2</v>
      </c>
      <c r="AG970" s="17">
        <v>2.8213127604146699E-2</v>
      </c>
      <c r="AH970" s="17">
        <v>4.1022275093858397E-2</v>
      </c>
      <c r="AI970" s="17"/>
      <c r="AJ970" s="17">
        <v>3.4262058002640899E-2</v>
      </c>
      <c r="AK970" s="17">
        <v>3.17820814032692E-2</v>
      </c>
      <c r="AL970" s="17">
        <v>3.0077113450948802E-2</v>
      </c>
      <c r="AM970" s="17">
        <v>2.46365555144934E-2</v>
      </c>
      <c r="AN970" s="17">
        <v>4.1383812855042501E-2</v>
      </c>
      <c r="AO970" s="17"/>
      <c r="AP970" s="17">
        <v>2.6492670442679601E-2</v>
      </c>
      <c r="AQ970" s="17">
        <v>2.8034832090445699E-2</v>
      </c>
      <c r="AR970" s="17">
        <v>3.7876062748617899E-2</v>
      </c>
    </row>
    <row r="971" spans="2:44" x14ac:dyDescent="0.5">
      <c r="B971" t="s">
        <v>90</v>
      </c>
      <c r="C971" s="17">
        <v>0.66386062824482395</v>
      </c>
      <c r="D971" s="17">
        <v>0.69298801280601996</v>
      </c>
      <c r="E971" s="17">
        <v>0.63502042920510104</v>
      </c>
      <c r="F971" s="17"/>
      <c r="G971" s="17">
        <v>0.62928797908896605</v>
      </c>
      <c r="H971" s="17">
        <v>0.67882685819242405</v>
      </c>
      <c r="I971" s="17">
        <v>0.64507104054412501</v>
      </c>
      <c r="J971" s="17">
        <v>0.65179354215455898</v>
      </c>
      <c r="K971" s="17">
        <v>0.68543886771117402</v>
      </c>
      <c r="L971" s="17">
        <v>0.68539498467352</v>
      </c>
      <c r="M971" s="17"/>
      <c r="N971" s="17">
        <v>0.740100077373256</v>
      </c>
      <c r="O971" s="17">
        <v>0.66939808000666801</v>
      </c>
      <c r="P971" s="17">
        <v>0.66751552195756603</v>
      </c>
      <c r="Q971" s="17">
        <v>0.571442379154251</v>
      </c>
      <c r="R971" s="17"/>
      <c r="S971" s="17">
        <v>0.63764096460358199</v>
      </c>
      <c r="T971" s="17">
        <v>0.63007469149310302</v>
      </c>
      <c r="U971" s="17">
        <v>0.68383219473870505</v>
      </c>
      <c r="V971" s="17">
        <v>0.64946332185573497</v>
      </c>
      <c r="W971" s="17">
        <v>0.71716171025196396</v>
      </c>
      <c r="X971" s="17">
        <v>0.66814377243257905</v>
      </c>
      <c r="Y971" s="17">
        <v>0.66827797819303503</v>
      </c>
      <c r="Z971" s="17">
        <v>0.64120700477597803</v>
      </c>
      <c r="AA971" s="17">
        <v>0.70063323044730996</v>
      </c>
      <c r="AB971" s="17">
        <v>0.63599469030462297</v>
      </c>
      <c r="AC971" s="17">
        <v>0.76162666470986995</v>
      </c>
      <c r="AD971" s="17">
        <v>0.588012684400116</v>
      </c>
      <c r="AE971" s="17"/>
      <c r="AF971" s="17">
        <v>0.65842488407428801</v>
      </c>
      <c r="AG971" s="17">
        <v>0.70540324121762099</v>
      </c>
      <c r="AH971" s="17">
        <v>0.61317670848908401</v>
      </c>
      <c r="AI971" s="17"/>
      <c r="AJ971" s="17">
        <v>0.68155741200125297</v>
      </c>
      <c r="AK971" s="17">
        <v>0.73341508753047002</v>
      </c>
      <c r="AL971" s="17">
        <v>0.62349526191504501</v>
      </c>
      <c r="AM971" s="17">
        <v>0.51436451048032295</v>
      </c>
      <c r="AN971" s="17">
        <v>0.55469548120793699</v>
      </c>
      <c r="AO971" s="17"/>
      <c r="AP971" s="17">
        <v>0.71968342079175796</v>
      </c>
      <c r="AQ971" s="17">
        <v>0.75003338304405598</v>
      </c>
      <c r="AR971" s="17">
        <v>0.62264495313459201</v>
      </c>
    </row>
    <row r="972" spans="2:44" x14ac:dyDescent="0.5">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c r="AA972" s="17"/>
      <c r="AB972" s="17"/>
      <c r="AC972" s="17"/>
      <c r="AD972" s="17"/>
      <c r="AE972" s="17"/>
      <c r="AF972" s="17"/>
      <c r="AG972" s="17"/>
      <c r="AH972" s="17"/>
      <c r="AI972" s="17"/>
      <c r="AJ972" s="17"/>
      <c r="AK972" s="17"/>
      <c r="AL972" s="17"/>
      <c r="AM972" s="17"/>
      <c r="AN972" s="17"/>
      <c r="AO972" s="17"/>
      <c r="AP972" s="17"/>
      <c r="AQ972" s="17"/>
      <c r="AR972" s="17"/>
    </row>
    <row r="973" spans="2:44" x14ac:dyDescent="0.5">
      <c r="B973" s="6" t="s">
        <v>407</v>
      </c>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c r="AA973" s="17"/>
      <c r="AB973" s="17"/>
      <c r="AC973" s="17"/>
      <c r="AD973" s="17"/>
      <c r="AE973" s="17"/>
      <c r="AF973" s="17"/>
      <c r="AG973" s="17"/>
      <c r="AH973" s="17"/>
      <c r="AI973" s="17"/>
      <c r="AJ973" s="17"/>
      <c r="AK973" s="17"/>
      <c r="AL973" s="17"/>
      <c r="AM973" s="17"/>
      <c r="AN973" s="17"/>
      <c r="AO973" s="17"/>
      <c r="AP973" s="17"/>
      <c r="AQ973" s="17"/>
      <c r="AR973" s="17"/>
    </row>
    <row r="974" spans="2:44" x14ac:dyDescent="0.5">
      <c r="B974" s="24" t="s">
        <v>75</v>
      </c>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c r="AA974" s="17"/>
      <c r="AB974" s="17"/>
      <c r="AC974" s="17"/>
      <c r="AD974" s="17"/>
      <c r="AE974" s="17"/>
      <c r="AF974" s="17"/>
      <c r="AG974" s="17"/>
      <c r="AH974" s="17"/>
      <c r="AI974" s="17"/>
      <c r="AJ974" s="17"/>
      <c r="AK974" s="17"/>
      <c r="AL974" s="17"/>
      <c r="AM974" s="17"/>
      <c r="AN974" s="17"/>
      <c r="AO974" s="17"/>
      <c r="AP974" s="17"/>
      <c r="AQ974" s="17"/>
      <c r="AR974" s="17"/>
    </row>
    <row r="975" spans="2:44" x14ac:dyDescent="0.5">
      <c r="B975" t="s">
        <v>284</v>
      </c>
      <c r="C975" s="17">
        <v>0.23412137704566499</v>
      </c>
      <c r="D975" s="17">
        <v>0.25731395641090299</v>
      </c>
      <c r="E975" s="17">
        <v>0.210492405523454</v>
      </c>
      <c r="F975" s="17"/>
      <c r="G975" s="17">
        <v>0.25241026501439201</v>
      </c>
      <c r="H975" s="17">
        <v>0.23890168953041899</v>
      </c>
      <c r="I975" s="17">
        <v>0.244776485519385</v>
      </c>
      <c r="J975" s="17">
        <v>0.24245417069128999</v>
      </c>
      <c r="K975" s="17">
        <v>0.188421831978345</v>
      </c>
      <c r="L975" s="17">
        <v>0.23335953822536901</v>
      </c>
      <c r="M975" s="17"/>
      <c r="N975" s="17">
        <v>0.26927226742923499</v>
      </c>
      <c r="O975" s="17">
        <v>0.21684564495870801</v>
      </c>
      <c r="P975" s="17">
        <v>0.235630749245336</v>
      </c>
      <c r="Q975" s="17">
        <v>0.213423784878228</v>
      </c>
      <c r="R975" s="17"/>
      <c r="S975" s="17">
        <v>0.231008234608092</v>
      </c>
      <c r="T975" s="17">
        <v>0.23636134951763901</v>
      </c>
      <c r="U975" s="17">
        <v>0.27012734056493198</v>
      </c>
      <c r="V975" s="17">
        <v>0.246399710640513</v>
      </c>
      <c r="W975" s="17">
        <v>0.20864069980074601</v>
      </c>
      <c r="X975" s="17">
        <v>0.26822992998629702</v>
      </c>
      <c r="Y975" s="17">
        <v>0.25437626539803798</v>
      </c>
      <c r="Z975" s="17">
        <v>0.216721278387979</v>
      </c>
      <c r="AA975" s="17">
        <v>0.21864823783926801</v>
      </c>
      <c r="AB975" s="17">
        <v>0.195838136508618</v>
      </c>
      <c r="AC975" s="17">
        <v>0.24686187941762799</v>
      </c>
      <c r="AD975" s="17">
        <v>0.182105016375289</v>
      </c>
      <c r="AE975" s="17"/>
      <c r="AF975" s="17">
        <v>0.23697097119878299</v>
      </c>
      <c r="AG975" s="17">
        <v>0.251271559469609</v>
      </c>
      <c r="AH975" s="17">
        <v>0.19896161983437499</v>
      </c>
      <c r="AI975" s="17"/>
      <c r="AJ975" s="17">
        <v>0.24554605121332601</v>
      </c>
      <c r="AK975" s="17">
        <v>0.25211296785259002</v>
      </c>
      <c r="AL975" s="17">
        <v>0.26754693769069399</v>
      </c>
      <c r="AM975" s="17">
        <v>0.17524939001387499</v>
      </c>
      <c r="AN975" s="17">
        <v>0.17737041042350399</v>
      </c>
      <c r="AO975" s="17"/>
      <c r="AP975" s="17">
        <v>0.24030886092454601</v>
      </c>
      <c r="AQ975" s="17">
        <v>0.28119060049963901</v>
      </c>
      <c r="AR975" s="17">
        <v>0.23672232775829299</v>
      </c>
    </row>
    <row r="976" spans="2:44" x14ac:dyDescent="0.5">
      <c r="B976" t="s">
        <v>285</v>
      </c>
      <c r="C976" s="17">
        <v>0.48800866690532702</v>
      </c>
      <c r="D976" s="17">
        <v>0.46512337905437301</v>
      </c>
      <c r="E976" s="17">
        <v>0.51119148105388401</v>
      </c>
      <c r="F976" s="17"/>
      <c r="G976" s="17">
        <v>0.43685587475988602</v>
      </c>
      <c r="H976" s="17">
        <v>0.52986129564828699</v>
      </c>
      <c r="I976" s="17">
        <v>0.484281735834866</v>
      </c>
      <c r="J976" s="17">
        <v>0.454990020651797</v>
      </c>
      <c r="K976" s="17">
        <v>0.51037705932549704</v>
      </c>
      <c r="L976" s="17">
        <v>0.50302695176633905</v>
      </c>
      <c r="M976" s="17"/>
      <c r="N976" s="17">
        <v>0.52429679851018596</v>
      </c>
      <c r="O976" s="17">
        <v>0.51460175579832801</v>
      </c>
      <c r="P976" s="17">
        <v>0.47406466792546498</v>
      </c>
      <c r="Q976" s="17">
        <v>0.43447072888279398</v>
      </c>
      <c r="R976" s="17"/>
      <c r="S976" s="17">
        <v>0.48701829355232701</v>
      </c>
      <c r="T976" s="17">
        <v>0.53079268096478804</v>
      </c>
      <c r="U976" s="17">
        <v>0.45228295634855298</v>
      </c>
      <c r="V976" s="17">
        <v>0.45220037802229901</v>
      </c>
      <c r="W976" s="17">
        <v>0.512486138587392</v>
      </c>
      <c r="X976" s="17">
        <v>0.43349264353120898</v>
      </c>
      <c r="Y976" s="17">
        <v>0.48763720299837798</v>
      </c>
      <c r="Z976" s="17">
        <v>0.53277897429219401</v>
      </c>
      <c r="AA976" s="17">
        <v>0.50596366526131298</v>
      </c>
      <c r="AB976" s="17">
        <v>0.49264009043451401</v>
      </c>
      <c r="AC976" s="17">
        <v>0.51704094184300597</v>
      </c>
      <c r="AD976" s="17">
        <v>0.42967211795154803</v>
      </c>
      <c r="AE976" s="17"/>
      <c r="AF976" s="17">
        <v>0.478297850644052</v>
      </c>
      <c r="AG976" s="17">
        <v>0.51550943582173603</v>
      </c>
      <c r="AH976" s="17">
        <v>0.46895788894703699</v>
      </c>
      <c r="AI976" s="17"/>
      <c r="AJ976" s="17">
        <v>0.48801052994793598</v>
      </c>
      <c r="AK976" s="17">
        <v>0.50977282468607998</v>
      </c>
      <c r="AL976" s="17">
        <v>0.47536407569910799</v>
      </c>
      <c r="AM976" s="17">
        <v>0.43106408492932802</v>
      </c>
      <c r="AN976" s="17">
        <v>0.46864500097098299</v>
      </c>
      <c r="AO976" s="17"/>
      <c r="AP976" s="17">
        <v>0.50987835415442195</v>
      </c>
      <c r="AQ976" s="17">
        <v>0.50823159629990899</v>
      </c>
      <c r="AR976" s="17">
        <v>0.494599314272341</v>
      </c>
    </row>
    <row r="977" spans="2:44" x14ac:dyDescent="0.5">
      <c r="B977" t="s">
        <v>286</v>
      </c>
      <c r="C977" s="17">
        <v>0.20059923885601499</v>
      </c>
      <c r="D977" s="17">
        <v>0.206658212933854</v>
      </c>
      <c r="E977" s="17">
        <v>0.19546532094013599</v>
      </c>
      <c r="F977" s="17"/>
      <c r="G977" s="17">
        <v>0.214505975680821</v>
      </c>
      <c r="H977" s="17">
        <v>0.16833072216251399</v>
      </c>
      <c r="I977" s="17">
        <v>0.17261589496768401</v>
      </c>
      <c r="J977" s="17">
        <v>0.22331163752937599</v>
      </c>
      <c r="K977" s="17">
        <v>0.237411325622497</v>
      </c>
      <c r="L977" s="17">
        <v>0.19702844134865699</v>
      </c>
      <c r="M977" s="17"/>
      <c r="N977" s="17">
        <v>0.15426555103697501</v>
      </c>
      <c r="O977" s="17">
        <v>0.19399648237421299</v>
      </c>
      <c r="P977" s="17">
        <v>0.225501598563494</v>
      </c>
      <c r="Q977" s="17">
        <v>0.233233910556361</v>
      </c>
      <c r="R977" s="17"/>
      <c r="S977" s="17">
        <v>0.211434283703409</v>
      </c>
      <c r="T977" s="17">
        <v>0.16119371999078499</v>
      </c>
      <c r="U977" s="17">
        <v>0.196244056530197</v>
      </c>
      <c r="V977" s="17">
        <v>0.224252487214185</v>
      </c>
      <c r="W977" s="17">
        <v>0.21321171108255099</v>
      </c>
      <c r="X977" s="17">
        <v>0.21147234839301099</v>
      </c>
      <c r="Y977" s="17">
        <v>0.18653183440485399</v>
      </c>
      <c r="Z977" s="17">
        <v>0.21280639762438</v>
      </c>
      <c r="AA977" s="17">
        <v>0.20715332898597899</v>
      </c>
      <c r="AB977" s="17">
        <v>0.20189104338955399</v>
      </c>
      <c r="AC977" s="17">
        <v>0.15544304269283701</v>
      </c>
      <c r="AD977" s="17">
        <v>0.26852790936926002</v>
      </c>
      <c r="AE977" s="17"/>
      <c r="AF977" s="17">
        <v>0.21032972282062201</v>
      </c>
      <c r="AG977" s="17">
        <v>0.18461910668807099</v>
      </c>
      <c r="AH977" s="17">
        <v>0.19927982815526801</v>
      </c>
      <c r="AI977" s="17"/>
      <c r="AJ977" s="17">
        <v>0.20299602007834999</v>
      </c>
      <c r="AK977" s="17">
        <v>0.173891701045124</v>
      </c>
      <c r="AL977" s="17">
        <v>0.200097611891488</v>
      </c>
      <c r="AM977" s="17">
        <v>0.293063240091747</v>
      </c>
      <c r="AN977" s="17">
        <v>0.222630160393256</v>
      </c>
      <c r="AO977" s="17"/>
      <c r="AP977" s="17">
        <v>0.203076371291285</v>
      </c>
      <c r="AQ977" s="17">
        <v>0.147784052143689</v>
      </c>
      <c r="AR977" s="17">
        <v>0.19119883664359399</v>
      </c>
    </row>
    <row r="978" spans="2:44" x14ac:dyDescent="0.5">
      <c r="B978" t="s">
        <v>287</v>
      </c>
      <c r="C978" s="17">
        <v>2.2811977373909099E-2</v>
      </c>
      <c r="D978" s="17">
        <v>2.13375677311625E-2</v>
      </c>
      <c r="E978" s="17">
        <v>2.4342431946769001E-2</v>
      </c>
      <c r="F978" s="17"/>
      <c r="G978" s="17">
        <v>4.4382499783296697E-2</v>
      </c>
      <c r="H978" s="17">
        <v>1.8896028945894299E-2</v>
      </c>
      <c r="I978" s="17">
        <v>1.2731365309211699E-2</v>
      </c>
      <c r="J978" s="17">
        <v>2.3499440123038701E-2</v>
      </c>
      <c r="K978" s="17">
        <v>1.2838712142089301E-2</v>
      </c>
      <c r="L978" s="17">
        <v>2.6019927376280099E-2</v>
      </c>
      <c r="M978" s="17"/>
      <c r="N978" s="17">
        <v>1.6157609455433802E-2</v>
      </c>
      <c r="O978" s="17">
        <v>2.6878838059548198E-2</v>
      </c>
      <c r="P978" s="17">
        <v>1.6536285125990698E-2</v>
      </c>
      <c r="Q978" s="17">
        <v>3.14947501511861E-2</v>
      </c>
      <c r="R978" s="17"/>
      <c r="S978" s="17">
        <v>3.4616091553844403E-2</v>
      </c>
      <c r="T978" s="17">
        <v>2.2263974305580601E-2</v>
      </c>
      <c r="U978" s="17">
        <v>1.2361717428877201E-2</v>
      </c>
      <c r="V978" s="17">
        <v>2.48236060120339E-2</v>
      </c>
      <c r="W978" s="17">
        <v>2.62215118797288E-2</v>
      </c>
      <c r="X978" s="17">
        <v>1.5012383975705E-2</v>
      </c>
      <c r="Y978" s="17">
        <v>1.1548947659426901E-2</v>
      </c>
      <c r="Z978" s="17">
        <v>0</v>
      </c>
      <c r="AA978" s="17">
        <v>2.7121136440897899E-2</v>
      </c>
      <c r="AB978" s="17">
        <v>3.4655725763735101E-2</v>
      </c>
      <c r="AC978" s="17">
        <v>2.0042017367633499E-2</v>
      </c>
      <c r="AD978" s="17">
        <v>2.09666122733497E-2</v>
      </c>
      <c r="AE978" s="17"/>
      <c r="AF978" s="17">
        <v>2.7390542169806999E-2</v>
      </c>
      <c r="AG978" s="17">
        <v>1.3441226688268E-2</v>
      </c>
      <c r="AH978" s="17">
        <v>2.5078697503208E-2</v>
      </c>
      <c r="AI978" s="17"/>
      <c r="AJ978" s="17">
        <v>2.13603098137999E-2</v>
      </c>
      <c r="AK978" s="17">
        <v>2.45158684241281E-2</v>
      </c>
      <c r="AL978" s="17">
        <v>2.26101201057653E-2</v>
      </c>
      <c r="AM978" s="17">
        <v>2.8981349702556902E-2</v>
      </c>
      <c r="AN978" s="17">
        <v>2.4265612743141901E-2</v>
      </c>
      <c r="AO978" s="17"/>
      <c r="AP978" s="17">
        <v>1.1993994628749401E-2</v>
      </c>
      <c r="AQ978" s="17">
        <v>2.7662750215426E-2</v>
      </c>
      <c r="AR978" s="17">
        <v>3.92349882809798E-2</v>
      </c>
    </row>
    <row r="979" spans="2:44" x14ac:dyDescent="0.5">
      <c r="B979" t="s">
        <v>288</v>
      </c>
      <c r="C979" s="17">
        <v>8.7470525414645693E-3</v>
      </c>
      <c r="D979" s="17">
        <v>1.1065905329752599E-2</v>
      </c>
      <c r="E979" s="17">
        <v>6.5152168007079903E-3</v>
      </c>
      <c r="F979" s="17"/>
      <c r="G979" s="17">
        <v>1.3829225868697399E-2</v>
      </c>
      <c r="H979" s="17">
        <v>2.9570133686349699E-3</v>
      </c>
      <c r="I979" s="17">
        <v>6.6551183374423603E-3</v>
      </c>
      <c r="J979" s="17">
        <v>1.23109621801744E-2</v>
      </c>
      <c r="K979" s="17">
        <v>6.1466371762676098E-3</v>
      </c>
      <c r="L979" s="17">
        <v>1.06153553381331E-2</v>
      </c>
      <c r="M979" s="17"/>
      <c r="N979" s="17">
        <v>4.9893569151273501E-3</v>
      </c>
      <c r="O979" s="17">
        <v>6.9759464005399599E-3</v>
      </c>
      <c r="P979" s="17">
        <v>1.6979638841473601E-2</v>
      </c>
      <c r="Q979" s="17">
        <v>7.4932586048399004E-3</v>
      </c>
      <c r="R979" s="17"/>
      <c r="S979" s="17">
        <v>3.2642862174981102E-3</v>
      </c>
      <c r="T979" s="17">
        <v>1.1724257607660901E-2</v>
      </c>
      <c r="U979" s="17">
        <v>6.3780670046960503E-3</v>
      </c>
      <c r="V979" s="17">
        <v>2.5537679962901998E-2</v>
      </c>
      <c r="W979" s="17">
        <v>6.0898306907416298E-3</v>
      </c>
      <c r="X979" s="17">
        <v>1.0768469346764301E-2</v>
      </c>
      <c r="Y979" s="17">
        <v>1.12325986264151E-2</v>
      </c>
      <c r="Z979" s="17">
        <v>1.23788991189681E-2</v>
      </c>
      <c r="AA979" s="17">
        <v>4.8796846601964197E-3</v>
      </c>
      <c r="AB979" s="17">
        <v>0</v>
      </c>
      <c r="AC979" s="17">
        <v>0</v>
      </c>
      <c r="AD979" s="17">
        <v>2.1250694307513598E-2</v>
      </c>
      <c r="AE979" s="17"/>
      <c r="AF979" s="17">
        <v>1.4704571059202001E-2</v>
      </c>
      <c r="AG979" s="17">
        <v>2.2553751755330798E-3</v>
      </c>
      <c r="AH979" s="17">
        <v>1.7206855352832E-2</v>
      </c>
      <c r="AI979" s="17"/>
      <c r="AJ979" s="17">
        <v>8.7653083338289604E-3</v>
      </c>
      <c r="AK979" s="17">
        <v>3.3556077628989602E-3</v>
      </c>
      <c r="AL979" s="17">
        <v>0</v>
      </c>
      <c r="AM979" s="17">
        <v>2.46365555144934E-2</v>
      </c>
      <c r="AN979" s="17">
        <v>1.3859190448762901E-2</v>
      </c>
      <c r="AO979" s="17"/>
      <c r="AP979" s="17">
        <v>2.5855138436365901E-3</v>
      </c>
      <c r="AQ979" s="17">
        <v>1.16709131962859E-3</v>
      </c>
      <c r="AR979" s="17">
        <v>0</v>
      </c>
    </row>
    <row r="980" spans="2:44" x14ac:dyDescent="0.5">
      <c r="B980" t="s">
        <v>87</v>
      </c>
      <c r="C980" s="17">
        <v>4.5711687277618998E-2</v>
      </c>
      <c r="D980" s="17">
        <v>3.8500978539954198E-2</v>
      </c>
      <c r="E980" s="17">
        <v>5.1993143735049298E-2</v>
      </c>
      <c r="F980" s="17"/>
      <c r="G980" s="17">
        <v>3.8016158892907298E-2</v>
      </c>
      <c r="H980" s="17">
        <v>4.1053250344251002E-2</v>
      </c>
      <c r="I980" s="17">
        <v>7.89394000314112E-2</v>
      </c>
      <c r="J980" s="17">
        <v>4.3433768824323697E-2</v>
      </c>
      <c r="K980" s="17">
        <v>4.4804433755303699E-2</v>
      </c>
      <c r="L980" s="17">
        <v>2.99497859452213E-2</v>
      </c>
      <c r="M980" s="17"/>
      <c r="N980" s="17">
        <v>3.1018416653042599E-2</v>
      </c>
      <c r="O980" s="17">
        <v>4.0701332408662798E-2</v>
      </c>
      <c r="P980" s="17">
        <v>3.1287060298241597E-2</v>
      </c>
      <c r="Q980" s="17">
        <v>7.9883566926592195E-2</v>
      </c>
      <c r="R980" s="17"/>
      <c r="S980" s="17">
        <v>3.2658810364829503E-2</v>
      </c>
      <c r="T980" s="17">
        <v>3.7664017613546298E-2</v>
      </c>
      <c r="U980" s="17">
        <v>6.2605862122744604E-2</v>
      </c>
      <c r="V980" s="17">
        <v>2.6786138148066699E-2</v>
      </c>
      <c r="W980" s="17">
        <v>3.3350107958840899E-2</v>
      </c>
      <c r="X980" s="17">
        <v>6.1024224767014502E-2</v>
      </c>
      <c r="Y980" s="17">
        <v>4.8673150912887597E-2</v>
      </c>
      <c r="Z980" s="17">
        <v>2.5314450576480099E-2</v>
      </c>
      <c r="AA980" s="17">
        <v>3.6233946812345999E-2</v>
      </c>
      <c r="AB980" s="17">
        <v>7.4975003903578599E-2</v>
      </c>
      <c r="AC980" s="17">
        <v>6.0612118678895599E-2</v>
      </c>
      <c r="AD980" s="17">
        <v>7.7477649723040096E-2</v>
      </c>
      <c r="AE980" s="17"/>
      <c r="AF980" s="17">
        <v>3.2306342107534601E-2</v>
      </c>
      <c r="AG980" s="17">
        <v>3.2903296156783099E-2</v>
      </c>
      <c r="AH980" s="17">
        <v>9.0515110207279703E-2</v>
      </c>
      <c r="AI980" s="17"/>
      <c r="AJ980" s="17">
        <v>3.3321780612758603E-2</v>
      </c>
      <c r="AK980" s="17">
        <v>3.63510302291788E-2</v>
      </c>
      <c r="AL980" s="17">
        <v>3.4381254612944098E-2</v>
      </c>
      <c r="AM980" s="17">
        <v>4.7005379747999503E-2</v>
      </c>
      <c r="AN980" s="17">
        <v>9.3229625020352605E-2</v>
      </c>
      <c r="AO980" s="17"/>
      <c r="AP980" s="17">
        <v>3.2156905157361297E-2</v>
      </c>
      <c r="AQ980" s="17">
        <v>3.3963909521707698E-2</v>
      </c>
      <c r="AR980" s="17">
        <v>3.8244533044791897E-2</v>
      </c>
    </row>
    <row r="981" spans="2:44" x14ac:dyDescent="0.5">
      <c r="B981" t="s">
        <v>289</v>
      </c>
      <c r="C981" s="17">
        <v>0.72213004395099201</v>
      </c>
      <c r="D981" s="17">
        <v>0.722437335465276</v>
      </c>
      <c r="E981" s="17">
        <v>0.72168388657733795</v>
      </c>
      <c r="F981" s="17"/>
      <c r="G981" s="17">
        <v>0.68926613977427797</v>
      </c>
      <c r="H981" s="17">
        <v>0.768762985178706</v>
      </c>
      <c r="I981" s="17">
        <v>0.72905822135425002</v>
      </c>
      <c r="J981" s="17">
        <v>0.69744419134308699</v>
      </c>
      <c r="K981" s="17">
        <v>0.69879889130384198</v>
      </c>
      <c r="L981" s="17">
        <v>0.73638648999170897</v>
      </c>
      <c r="M981" s="17"/>
      <c r="N981" s="17">
        <v>0.793569065939421</v>
      </c>
      <c r="O981" s="17">
        <v>0.73144740075703596</v>
      </c>
      <c r="P981" s="17">
        <v>0.70969541717079998</v>
      </c>
      <c r="Q981" s="17">
        <v>0.64789451376102103</v>
      </c>
      <c r="R981" s="17"/>
      <c r="S981" s="17">
        <v>0.71802652816041901</v>
      </c>
      <c r="T981" s="17">
        <v>0.76715403048242703</v>
      </c>
      <c r="U981" s="17">
        <v>0.72241029691348502</v>
      </c>
      <c r="V981" s="17">
        <v>0.69860008866281298</v>
      </c>
      <c r="W981" s="17">
        <v>0.72112683838813796</v>
      </c>
      <c r="X981" s="17">
        <v>0.701722573517505</v>
      </c>
      <c r="Y981" s="17">
        <v>0.74201346839641602</v>
      </c>
      <c r="Z981" s="17">
        <v>0.74950025268017195</v>
      </c>
      <c r="AA981" s="17">
        <v>0.72461190310058099</v>
      </c>
      <c r="AB981" s="17">
        <v>0.68847822694313199</v>
      </c>
      <c r="AC981" s="17">
        <v>0.76390282126063402</v>
      </c>
      <c r="AD981" s="17">
        <v>0.611777134326836</v>
      </c>
      <c r="AE981" s="17"/>
      <c r="AF981" s="17">
        <v>0.71526882184283502</v>
      </c>
      <c r="AG981" s="17">
        <v>0.76678099529134502</v>
      </c>
      <c r="AH981" s="17">
        <v>0.66791950878141204</v>
      </c>
      <c r="AI981" s="17"/>
      <c r="AJ981" s="17">
        <v>0.73355658116126299</v>
      </c>
      <c r="AK981" s="17">
        <v>0.76188579253867095</v>
      </c>
      <c r="AL981" s="17">
        <v>0.74291101338980303</v>
      </c>
      <c r="AM981" s="17">
        <v>0.60631347494320298</v>
      </c>
      <c r="AN981" s="17">
        <v>0.64601541139448704</v>
      </c>
      <c r="AO981" s="17"/>
      <c r="AP981" s="17">
        <v>0.75018721507896802</v>
      </c>
      <c r="AQ981" s="17">
        <v>0.78942219679954795</v>
      </c>
      <c r="AR981" s="17">
        <v>0.73132164203063399</v>
      </c>
    </row>
    <row r="982" spans="2:44" x14ac:dyDescent="0.5">
      <c r="B982" t="s">
        <v>290</v>
      </c>
      <c r="C982" s="17">
        <v>3.1559029915373703E-2</v>
      </c>
      <c r="D982" s="17">
        <v>3.2403473060915101E-2</v>
      </c>
      <c r="E982" s="17">
        <v>3.0857648747476901E-2</v>
      </c>
      <c r="F982" s="17"/>
      <c r="G982" s="17">
        <v>5.8211725651994103E-2</v>
      </c>
      <c r="H982" s="17">
        <v>2.1853042314529302E-2</v>
      </c>
      <c r="I982" s="17">
        <v>1.9386483646654101E-2</v>
      </c>
      <c r="J982" s="17">
        <v>3.5810402303213099E-2</v>
      </c>
      <c r="K982" s="17">
        <v>1.8985349318356999E-2</v>
      </c>
      <c r="L982" s="17">
        <v>3.66352827144132E-2</v>
      </c>
      <c r="M982" s="17"/>
      <c r="N982" s="17">
        <v>2.1146966370561099E-2</v>
      </c>
      <c r="O982" s="17">
        <v>3.3854784460088203E-2</v>
      </c>
      <c r="P982" s="17">
        <v>3.3515923967464299E-2</v>
      </c>
      <c r="Q982" s="17">
        <v>3.8988008756026003E-2</v>
      </c>
      <c r="R982" s="17"/>
      <c r="S982" s="17">
        <v>3.7880377771342497E-2</v>
      </c>
      <c r="T982" s="17">
        <v>3.3988231913241497E-2</v>
      </c>
      <c r="U982" s="17">
        <v>1.8739784433573301E-2</v>
      </c>
      <c r="V982" s="17">
        <v>5.0361285974935999E-2</v>
      </c>
      <c r="W982" s="17">
        <v>3.23113425704704E-2</v>
      </c>
      <c r="X982" s="17">
        <v>2.5780853322469301E-2</v>
      </c>
      <c r="Y982" s="17">
        <v>2.2781546285841999E-2</v>
      </c>
      <c r="Z982" s="17">
        <v>1.23788991189681E-2</v>
      </c>
      <c r="AA982" s="17">
        <v>3.2000821101094298E-2</v>
      </c>
      <c r="AB982" s="17">
        <v>3.4655725763735101E-2</v>
      </c>
      <c r="AC982" s="17">
        <v>2.0042017367633499E-2</v>
      </c>
      <c r="AD982" s="17">
        <v>4.2217306580863298E-2</v>
      </c>
      <c r="AE982" s="17"/>
      <c r="AF982" s="17">
        <v>4.2095113229009003E-2</v>
      </c>
      <c r="AG982" s="17">
        <v>1.5696601863801E-2</v>
      </c>
      <c r="AH982" s="17">
        <v>4.228555285604E-2</v>
      </c>
      <c r="AI982" s="17"/>
      <c r="AJ982" s="17">
        <v>3.0125618147628899E-2</v>
      </c>
      <c r="AK982" s="17">
        <v>2.7871476187027101E-2</v>
      </c>
      <c r="AL982" s="17">
        <v>2.26101201057653E-2</v>
      </c>
      <c r="AM982" s="17">
        <v>5.3617905217050302E-2</v>
      </c>
      <c r="AN982" s="17">
        <v>3.8124803191904803E-2</v>
      </c>
      <c r="AO982" s="17"/>
      <c r="AP982" s="17">
        <v>1.4579508472386E-2</v>
      </c>
      <c r="AQ982" s="17">
        <v>2.88298415350546E-2</v>
      </c>
      <c r="AR982" s="17">
        <v>3.92349882809798E-2</v>
      </c>
    </row>
    <row r="983" spans="2:44" x14ac:dyDescent="0.5">
      <c r="B983" t="s">
        <v>90</v>
      </c>
      <c r="C983" s="17">
        <v>0.69057101403561805</v>
      </c>
      <c r="D983" s="17">
        <v>0.69003386240436104</v>
      </c>
      <c r="E983" s="17">
        <v>0.69082623782986097</v>
      </c>
      <c r="F983" s="17"/>
      <c r="G983" s="17">
        <v>0.63105441412228303</v>
      </c>
      <c r="H983" s="17">
        <v>0.746909942864176</v>
      </c>
      <c r="I983" s="17">
        <v>0.70967173770759595</v>
      </c>
      <c r="J983" s="17">
        <v>0.66163378903987402</v>
      </c>
      <c r="K983" s="17">
        <v>0.67981354198548505</v>
      </c>
      <c r="L983" s="17">
        <v>0.69975120727729601</v>
      </c>
      <c r="M983" s="17"/>
      <c r="N983" s="17">
        <v>0.77242209956885999</v>
      </c>
      <c r="O983" s="17">
        <v>0.69759261629694802</v>
      </c>
      <c r="P983" s="17">
        <v>0.67617949320333604</v>
      </c>
      <c r="Q983" s="17">
        <v>0.60890650500499499</v>
      </c>
      <c r="R983" s="17"/>
      <c r="S983" s="17">
        <v>0.680146150389076</v>
      </c>
      <c r="T983" s="17">
        <v>0.73316579856918596</v>
      </c>
      <c r="U983" s="17">
        <v>0.70367051247991197</v>
      </c>
      <c r="V983" s="17">
        <v>0.64823880268787704</v>
      </c>
      <c r="W983" s="17">
        <v>0.68881549581766799</v>
      </c>
      <c r="X983" s="17">
        <v>0.67594172019503596</v>
      </c>
      <c r="Y983" s="17">
        <v>0.71923192211057396</v>
      </c>
      <c r="Z983" s="17">
        <v>0.73712135356120401</v>
      </c>
      <c r="AA983" s="17">
        <v>0.69261108199948596</v>
      </c>
      <c r="AB983" s="17">
        <v>0.653822501179397</v>
      </c>
      <c r="AC983" s="17">
        <v>0.74386080389300002</v>
      </c>
      <c r="AD983" s="17">
        <v>0.56955982774597302</v>
      </c>
      <c r="AE983" s="17"/>
      <c r="AF983" s="17">
        <v>0.67317370861382597</v>
      </c>
      <c r="AG983" s="17">
        <v>0.75108439342754396</v>
      </c>
      <c r="AH983" s="17">
        <v>0.62563395592537197</v>
      </c>
      <c r="AI983" s="17"/>
      <c r="AJ983" s="17">
        <v>0.70343096301363395</v>
      </c>
      <c r="AK983" s="17">
        <v>0.73401431635164305</v>
      </c>
      <c r="AL983" s="17">
        <v>0.72030089328403701</v>
      </c>
      <c r="AM983" s="17">
        <v>0.55269556972615297</v>
      </c>
      <c r="AN983" s="17">
        <v>0.60789060820258201</v>
      </c>
      <c r="AO983" s="17"/>
      <c r="AP983" s="17">
        <v>0.73560770660658203</v>
      </c>
      <c r="AQ983" s="17">
        <v>0.76059235526449398</v>
      </c>
      <c r="AR983" s="17">
        <v>0.69208665374965495</v>
      </c>
    </row>
    <row r="984" spans="2:44" x14ac:dyDescent="0.5">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c r="AA984" s="17"/>
      <c r="AB984" s="17"/>
      <c r="AC984" s="17"/>
      <c r="AD984" s="17"/>
      <c r="AE984" s="17"/>
      <c r="AF984" s="17"/>
      <c r="AG984" s="17"/>
      <c r="AH984" s="17"/>
      <c r="AI984" s="17"/>
      <c r="AJ984" s="17"/>
      <c r="AK984" s="17"/>
      <c r="AL984" s="17"/>
      <c r="AM984" s="17"/>
      <c r="AN984" s="17"/>
      <c r="AO984" s="17"/>
      <c r="AP984" s="17"/>
      <c r="AQ984" s="17"/>
      <c r="AR984" s="17"/>
    </row>
    <row r="985" spans="2:44" x14ac:dyDescent="0.5">
      <c r="B985" s="6" t="s">
        <v>408</v>
      </c>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c r="AA985" s="17"/>
      <c r="AB985" s="17"/>
      <c r="AC985" s="17"/>
      <c r="AD985" s="17"/>
      <c r="AE985" s="17"/>
      <c r="AF985" s="17"/>
      <c r="AG985" s="17"/>
      <c r="AH985" s="17"/>
      <c r="AI985" s="17"/>
      <c r="AJ985" s="17"/>
      <c r="AK985" s="17"/>
      <c r="AL985" s="17"/>
      <c r="AM985" s="17"/>
      <c r="AN985" s="17"/>
      <c r="AO985" s="17"/>
      <c r="AP985" s="17"/>
      <c r="AQ985" s="17"/>
      <c r="AR985" s="17"/>
    </row>
    <row r="986" spans="2:44" x14ac:dyDescent="0.5">
      <c r="B986" s="24" t="s">
        <v>75</v>
      </c>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c r="AA986" s="17"/>
      <c r="AB986" s="17"/>
      <c r="AC986" s="17"/>
      <c r="AD986" s="17"/>
      <c r="AE986" s="17"/>
      <c r="AF986" s="17"/>
      <c r="AG986" s="17"/>
      <c r="AH986" s="17"/>
      <c r="AI986" s="17"/>
      <c r="AJ986" s="17"/>
      <c r="AK986" s="17"/>
      <c r="AL986" s="17"/>
      <c r="AM986" s="17"/>
      <c r="AN986" s="17"/>
      <c r="AO986" s="17"/>
      <c r="AP986" s="17"/>
      <c r="AQ986" s="17"/>
      <c r="AR986" s="17"/>
    </row>
    <row r="987" spans="2:44" x14ac:dyDescent="0.5">
      <c r="B987" t="s">
        <v>284</v>
      </c>
      <c r="C987" s="17">
        <v>0.28516700672849199</v>
      </c>
      <c r="D987" s="17">
        <v>0.29986105741139302</v>
      </c>
      <c r="E987" s="17">
        <v>0.27082805688800898</v>
      </c>
      <c r="F987" s="17"/>
      <c r="G987" s="17">
        <v>0.26394409725755402</v>
      </c>
      <c r="H987" s="17">
        <v>0.28263875874780098</v>
      </c>
      <c r="I987" s="17">
        <v>0.27648306262704198</v>
      </c>
      <c r="J987" s="17">
        <v>0.26913405032034599</v>
      </c>
      <c r="K987" s="17">
        <v>0.25223235464336302</v>
      </c>
      <c r="L987" s="17">
        <v>0.343760437302289</v>
      </c>
      <c r="M987" s="17"/>
      <c r="N987" s="17">
        <v>0.30295883002455298</v>
      </c>
      <c r="O987" s="17">
        <v>0.271353192192476</v>
      </c>
      <c r="P987" s="17">
        <v>0.27285338962957301</v>
      </c>
      <c r="Q987" s="17">
        <v>0.290290907561013</v>
      </c>
      <c r="R987" s="17"/>
      <c r="S987" s="17">
        <v>0.247116914782262</v>
      </c>
      <c r="T987" s="17">
        <v>0.21878642321688099</v>
      </c>
      <c r="U987" s="17">
        <v>0.31804955294196602</v>
      </c>
      <c r="V987" s="17">
        <v>0.28581884568192201</v>
      </c>
      <c r="W987" s="17">
        <v>0.26702474962962203</v>
      </c>
      <c r="X987" s="17">
        <v>0.323415211311533</v>
      </c>
      <c r="Y987" s="17">
        <v>0.35009723159578399</v>
      </c>
      <c r="Z987" s="17">
        <v>0.299065380119236</v>
      </c>
      <c r="AA987" s="17">
        <v>0.28691871280938003</v>
      </c>
      <c r="AB987" s="17">
        <v>0.30094548113960701</v>
      </c>
      <c r="AC987" s="17">
        <v>0.32832353206530301</v>
      </c>
      <c r="AD987" s="17">
        <v>0.27015915273374302</v>
      </c>
      <c r="AE987" s="17"/>
      <c r="AF987" s="17">
        <v>0.29457781428062901</v>
      </c>
      <c r="AG987" s="17">
        <v>0.30806138829148499</v>
      </c>
      <c r="AH987" s="17">
        <v>0.22972848459796599</v>
      </c>
      <c r="AI987" s="17"/>
      <c r="AJ987" s="17">
        <v>0.294029546504259</v>
      </c>
      <c r="AK987" s="17">
        <v>0.31646253959561599</v>
      </c>
      <c r="AL987" s="17">
        <v>0.30454774628542403</v>
      </c>
      <c r="AM987" s="17">
        <v>0.125706188657187</v>
      </c>
      <c r="AN987" s="17">
        <v>0.185815241828681</v>
      </c>
      <c r="AO987" s="17"/>
      <c r="AP987" s="17">
        <v>0.31028093257255301</v>
      </c>
      <c r="AQ987" s="17">
        <v>0.31205254084823802</v>
      </c>
      <c r="AR987" s="17">
        <v>0.28792229628076199</v>
      </c>
    </row>
    <row r="988" spans="2:44" x14ac:dyDescent="0.5">
      <c r="B988" t="s">
        <v>285</v>
      </c>
      <c r="C988" s="17">
        <v>0.470669115751501</v>
      </c>
      <c r="D988" s="17">
        <v>0.45912860427461299</v>
      </c>
      <c r="E988" s="17">
        <v>0.48191262982427002</v>
      </c>
      <c r="F988" s="17"/>
      <c r="G988" s="17">
        <v>0.42756791791338999</v>
      </c>
      <c r="H988" s="17">
        <v>0.455474144470151</v>
      </c>
      <c r="I988" s="17">
        <v>0.48746105304266601</v>
      </c>
      <c r="J988" s="17">
        <v>0.46089584258473598</v>
      </c>
      <c r="K988" s="17">
        <v>0.51967596544849304</v>
      </c>
      <c r="L988" s="17">
        <v>0.47294545631620599</v>
      </c>
      <c r="M988" s="17"/>
      <c r="N988" s="17">
        <v>0.48017476849812801</v>
      </c>
      <c r="O988" s="17">
        <v>0.498955550342154</v>
      </c>
      <c r="P988" s="17">
        <v>0.48727312327702499</v>
      </c>
      <c r="Q988" s="17">
        <v>0.41693786824057999</v>
      </c>
      <c r="R988" s="17"/>
      <c r="S988" s="17">
        <v>0.49600448791351798</v>
      </c>
      <c r="T988" s="17">
        <v>0.51146333865445903</v>
      </c>
      <c r="U988" s="17">
        <v>0.43665591555435601</v>
      </c>
      <c r="V988" s="17">
        <v>0.46999711186447302</v>
      </c>
      <c r="W988" s="17">
        <v>0.485050107928088</v>
      </c>
      <c r="X988" s="17">
        <v>0.411775823662553</v>
      </c>
      <c r="Y988" s="17">
        <v>0.43433997404552099</v>
      </c>
      <c r="Z988" s="17">
        <v>0.51330353458214195</v>
      </c>
      <c r="AA988" s="17">
        <v>0.479074304972117</v>
      </c>
      <c r="AB988" s="17">
        <v>0.45848219631898901</v>
      </c>
      <c r="AC988" s="17">
        <v>0.468999077805279</v>
      </c>
      <c r="AD988" s="17">
        <v>0.46064997451929401</v>
      </c>
      <c r="AE988" s="17"/>
      <c r="AF988" s="17">
        <v>0.47701700649748302</v>
      </c>
      <c r="AG988" s="17">
        <v>0.48529611030741898</v>
      </c>
      <c r="AH988" s="17">
        <v>0.44913174898389402</v>
      </c>
      <c r="AI988" s="17"/>
      <c r="AJ988" s="17">
        <v>0.480446116216033</v>
      </c>
      <c r="AK988" s="17">
        <v>0.47736801080853303</v>
      </c>
      <c r="AL988" s="17">
        <v>0.50188971428180096</v>
      </c>
      <c r="AM988" s="17">
        <v>0.47086508463610399</v>
      </c>
      <c r="AN988" s="17">
        <v>0.47839648901626602</v>
      </c>
      <c r="AO988" s="17"/>
      <c r="AP988" s="17">
        <v>0.487768030976863</v>
      </c>
      <c r="AQ988" s="17">
        <v>0.50676809550956503</v>
      </c>
      <c r="AR988" s="17">
        <v>0.489986032112599</v>
      </c>
    </row>
    <row r="989" spans="2:44" x14ac:dyDescent="0.5">
      <c r="B989" t="s">
        <v>286</v>
      </c>
      <c r="C989" s="17">
        <v>0.177736877196188</v>
      </c>
      <c r="D989" s="17">
        <v>0.179841552538821</v>
      </c>
      <c r="E989" s="17">
        <v>0.176377678756725</v>
      </c>
      <c r="F989" s="17"/>
      <c r="G989" s="17">
        <v>0.21152763352277201</v>
      </c>
      <c r="H989" s="17">
        <v>0.193806315680354</v>
      </c>
      <c r="I989" s="17">
        <v>0.14225573151930801</v>
      </c>
      <c r="J989" s="17">
        <v>0.19791412236286399</v>
      </c>
      <c r="K989" s="17">
        <v>0.17665323240300199</v>
      </c>
      <c r="L989" s="17">
        <v>0.15540694558850399</v>
      </c>
      <c r="M989" s="17"/>
      <c r="N989" s="17">
        <v>0.169746059220582</v>
      </c>
      <c r="O989" s="17">
        <v>0.170467375551903</v>
      </c>
      <c r="P989" s="17">
        <v>0.16120105528783699</v>
      </c>
      <c r="Q989" s="17">
        <v>0.20814336821190901</v>
      </c>
      <c r="R989" s="17"/>
      <c r="S989" s="17">
        <v>0.18979605253705001</v>
      </c>
      <c r="T989" s="17">
        <v>0.19409050168088501</v>
      </c>
      <c r="U989" s="17">
        <v>0.18266769761204599</v>
      </c>
      <c r="V989" s="17">
        <v>0.207781301831506</v>
      </c>
      <c r="W989" s="17">
        <v>0.19222591828257199</v>
      </c>
      <c r="X989" s="17">
        <v>0.16357073036436301</v>
      </c>
      <c r="Y989" s="17">
        <v>0.13787795989442</v>
      </c>
      <c r="Z989" s="17">
        <v>0.149937735603173</v>
      </c>
      <c r="AA989" s="17">
        <v>0.18870027586531901</v>
      </c>
      <c r="AB989" s="17">
        <v>0.144858786239945</v>
      </c>
      <c r="AC989" s="17">
        <v>0.14891706290970599</v>
      </c>
      <c r="AD989" s="17">
        <v>0.206164244620409</v>
      </c>
      <c r="AE989" s="17"/>
      <c r="AF989" s="17">
        <v>0.17002134965458399</v>
      </c>
      <c r="AG989" s="17">
        <v>0.164969707608907</v>
      </c>
      <c r="AH989" s="17">
        <v>0.19972945840735701</v>
      </c>
      <c r="AI989" s="17"/>
      <c r="AJ989" s="17">
        <v>0.16686154399573</v>
      </c>
      <c r="AK989" s="17">
        <v>0.15182387298335401</v>
      </c>
      <c r="AL989" s="17">
        <v>0.16602767350108699</v>
      </c>
      <c r="AM989" s="17">
        <v>0.26262249078822197</v>
      </c>
      <c r="AN989" s="17">
        <v>0.22189237169050299</v>
      </c>
      <c r="AO989" s="17"/>
      <c r="AP989" s="17">
        <v>0.15126665300597</v>
      </c>
      <c r="AQ989" s="17">
        <v>0.131889168828143</v>
      </c>
      <c r="AR989" s="17">
        <v>0.17579387021595899</v>
      </c>
    </row>
    <row r="990" spans="2:44" x14ac:dyDescent="0.5">
      <c r="B990" t="s">
        <v>287</v>
      </c>
      <c r="C990" s="17">
        <v>1.5319554661907001E-2</v>
      </c>
      <c r="D990" s="17">
        <v>1.4408330664085599E-2</v>
      </c>
      <c r="E990" s="17">
        <v>1.62702092179642E-2</v>
      </c>
      <c r="F990" s="17"/>
      <c r="G990" s="17">
        <v>3.8325491948169199E-2</v>
      </c>
      <c r="H990" s="17">
        <v>2.7074723627470602E-2</v>
      </c>
      <c r="I990" s="17">
        <v>1.20497545975553E-2</v>
      </c>
      <c r="J990" s="17">
        <v>5.7414002529130098E-3</v>
      </c>
      <c r="K990" s="17">
        <v>6.8699475869681802E-3</v>
      </c>
      <c r="L990" s="17">
        <v>6.6358871918802903E-3</v>
      </c>
      <c r="M990" s="17"/>
      <c r="N990" s="17">
        <v>1.0384826839024299E-2</v>
      </c>
      <c r="O990" s="17">
        <v>1.8434227229331902E-2</v>
      </c>
      <c r="P990" s="17">
        <v>2.3692968786443801E-2</v>
      </c>
      <c r="Q990" s="17">
        <v>1.01955523040835E-2</v>
      </c>
      <c r="R990" s="17"/>
      <c r="S990" s="17">
        <v>2.6075497427041201E-2</v>
      </c>
      <c r="T990" s="17">
        <v>2.2509508599256399E-2</v>
      </c>
      <c r="U990" s="17">
        <v>0</v>
      </c>
      <c r="V990" s="17">
        <v>1.0506149704191101E-2</v>
      </c>
      <c r="W990" s="17">
        <v>2.1309156448728099E-2</v>
      </c>
      <c r="X990" s="17">
        <v>2.6971316230429698E-2</v>
      </c>
      <c r="Y990" s="17">
        <v>1.5631526706944399E-2</v>
      </c>
      <c r="Z990" s="17">
        <v>1.23788991189681E-2</v>
      </c>
      <c r="AA990" s="17">
        <v>8.9960061851321101E-3</v>
      </c>
      <c r="AB990" s="17">
        <v>1.2694648800833E-2</v>
      </c>
      <c r="AC990" s="17">
        <v>0</v>
      </c>
      <c r="AD990" s="17">
        <v>0</v>
      </c>
      <c r="AE990" s="17"/>
      <c r="AF990" s="17">
        <v>1.3960690538825199E-2</v>
      </c>
      <c r="AG990" s="17">
        <v>7.7266152597797498E-3</v>
      </c>
      <c r="AH990" s="17">
        <v>2.6261115924627501E-2</v>
      </c>
      <c r="AI990" s="17"/>
      <c r="AJ990" s="17">
        <v>1.51763603161635E-2</v>
      </c>
      <c r="AK990" s="17">
        <v>1.36802516026867E-2</v>
      </c>
      <c r="AL990" s="17">
        <v>6.99299924593756E-3</v>
      </c>
      <c r="AM990" s="17">
        <v>6.9164300655994201E-2</v>
      </c>
      <c r="AN990" s="17">
        <v>1.5766243358416299E-2</v>
      </c>
      <c r="AO990" s="17"/>
      <c r="AP990" s="17">
        <v>1.6616781066007998E-2</v>
      </c>
      <c r="AQ990" s="17">
        <v>1.11601057663227E-2</v>
      </c>
      <c r="AR990" s="17">
        <v>2.2752669490323799E-2</v>
      </c>
    </row>
    <row r="991" spans="2:44" x14ac:dyDescent="0.5">
      <c r="B991" t="s">
        <v>288</v>
      </c>
      <c r="C991" s="17">
        <v>9.6163110305135507E-3</v>
      </c>
      <c r="D991" s="17">
        <v>8.7580370882567905E-3</v>
      </c>
      <c r="E991" s="17">
        <v>1.04928319133666E-2</v>
      </c>
      <c r="F991" s="17"/>
      <c r="G991" s="17">
        <v>2.0332529035534699E-2</v>
      </c>
      <c r="H991" s="17">
        <v>5.9132516894185297E-3</v>
      </c>
      <c r="I991" s="17">
        <v>1.22184548577809E-2</v>
      </c>
      <c r="J991" s="17">
        <v>1.63503378509492E-2</v>
      </c>
      <c r="K991" s="17">
        <v>0</v>
      </c>
      <c r="L991" s="17">
        <v>4.3426043284136096E-3</v>
      </c>
      <c r="M991" s="17"/>
      <c r="N991" s="17">
        <v>8.6413895315692706E-3</v>
      </c>
      <c r="O991" s="17">
        <v>5.9611347316678E-3</v>
      </c>
      <c r="P991" s="17">
        <v>1.6461039205804301E-2</v>
      </c>
      <c r="Q991" s="17">
        <v>8.5505560280746892E-3</v>
      </c>
      <c r="R991" s="17"/>
      <c r="S991" s="17">
        <v>3.4352301735073002E-3</v>
      </c>
      <c r="T991" s="17">
        <v>1.54574057900599E-2</v>
      </c>
      <c r="U991" s="17">
        <v>1.2255992553236599E-2</v>
      </c>
      <c r="V991" s="17">
        <v>1.0481636316226201E-2</v>
      </c>
      <c r="W991" s="17">
        <v>7.1563420406343999E-3</v>
      </c>
      <c r="X991" s="17">
        <v>1.5810605769585599E-2</v>
      </c>
      <c r="Y991" s="17">
        <v>1.19166186916602E-2</v>
      </c>
      <c r="Z991" s="17">
        <v>0</v>
      </c>
      <c r="AA991" s="17">
        <v>9.2932597965298992E-3</v>
      </c>
      <c r="AB991" s="17">
        <v>1.4478272135571501E-2</v>
      </c>
      <c r="AC991" s="17">
        <v>0</v>
      </c>
      <c r="AD991" s="17">
        <v>0</v>
      </c>
      <c r="AE991" s="17"/>
      <c r="AF991" s="17">
        <v>1.24095941134237E-2</v>
      </c>
      <c r="AG991" s="17">
        <v>3.47419926215851E-3</v>
      </c>
      <c r="AH991" s="17">
        <v>1.8708081749268399E-2</v>
      </c>
      <c r="AI991" s="17"/>
      <c r="AJ991" s="17">
        <v>1.04060952906512E-2</v>
      </c>
      <c r="AK991" s="17">
        <v>9.4644031531186407E-3</v>
      </c>
      <c r="AL991" s="17">
        <v>0</v>
      </c>
      <c r="AM991" s="17">
        <v>2.46365555144934E-2</v>
      </c>
      <c r="AN991" s="17">
        <v>1.13853071066277E-2</v>
      </c>
      <c r="AO991" s="17"/>
      <c r="AP991" s="17">
        <v>2.6330768551142002E-3</v>
      </c>
      <c r="AQ991" s="17">
        <v>8.2565918108876198E-3</v>
      </c>
      <c r="AR991" s="17">
        <v>0</v>
      </c>
    </row>
    <row r="992" spans="2:44" x14ac:dyDescent="0.5">
      <c r="B992" t="s">
        <v>87</v>
      </c>
      <c r="C992" s="17">
        <v>4.1491134631398897E-2</v>
      </c>
      <c r="D992" s="17">
        <v>3.80024180228314E-2</v>
      </c>
      <c r="E992" s="17">
        <v>4.4118593399665097E-2</v>
      </c>
      <c r="F992" s="17"/>
      <c r="G992" s="17">
        <v>3.8302330322580201E-2</v>
      </c>
      <c r="H992" s="17">
        <v>3.5092805784804698E-2</v>
      </c>
      <c r="I992" s="17">
        <v>6.9531943355647496E-2</v>
      </c>
      <c r="J992" s="17">
        <v>4.9964246628192398E-2</v>
      </c>
      <c r="K992" s="17">
        <v>4.4568499918174298E-2</v>
      </c>
      <c r="L992" s="17">
        <v>1.6908669272707101E-2</v>
      </c>
      <c r="M992" s="17"/>
      <c r="N992" s="17">
        <v>2.8094125886143701E-2</v>
      </c>
      <c r="O992" s="17">
        <v>3.4828519952468003E-2</v>
      </c>
      <c r="P992" s="17">
        <v>3.8518423813316903E-2</v>
      </c>
      <c r="Q992" s="17">
        <v>6.5881747654339198E-2</v>
      </c>
      <c r="R992" s="17"/>
      <c r="S992" s="17">
        <v>3.7571817166621203E-2</v>
      </c>
      <c r="T992" s="17">
        <v>3.7692822058459099E-2</v>
      </c>
      <c r="U992" s="17">
        <v>5.0370841338394499E-2</v>
      </c>
      <c r="V992" s="17">
        <v>1.54149546016815E-2</v>
      </c>
      <c r="W992" s="17">
        <v>2.7233725670355601E-2</v>
      </c>
      <c r="X992" s="17">
        <v>5.8456312661536503E-2</v>
      </c>
      <c r="Y992" s="17">
        <v>5.0136689065670301E-2</v>
      </c>
      <c r="Z992" s="17">
        <v>2.5314450576480099E-2</v>
      </c>
      <c r="AA992" s="17">
        <v>2.7017440371522601E-2</v>
      </c>
      <c r="AB992" s="17">
        <v>6.8540615365054403E-2</v>
      </c>
      <c r="AC992" s="17">
        <v>5.3760327219712099E-2</v>
      </c>
      <c r="AD992" s="17">
        <v>6.3026628126553894E-2</v>
      </c>
      <c r="AE992" s="17"/>
      <c r="AF992" s="17">
        <v>3.20135449150553E-2</v>
      </c>
      <c r="AG992" s="17">
        <v>3.0471979270250301E-2</v>
      </c>
      <c r="AH992" s="17">
        <v>7.6441110336887802E-2</v>
      </c>
      <c r="AI992" s="17"/>
      <c r="AJ992" s="17">
        <v>3.30803376771635E-2</v>
      </c>
      <c r="AK992" s="17">
        <v>3.1200921856690801E-2</v>
      </c>
      <c r="AL992" s="17">
        <v>2.05418666857504E-2</v>
      </c>
      <c r="AM992" s="17">
        <v>4.7005379747999503E-2</v>
      </c>
      <c r="AN992" s="17">
        <v>8.6744346999505603E-2</v>
      </c>
      <c r="AO992" s="17"/>
      <c r="AP992" s="17">
        <v>3.1434525523491498E-2</v>
      </c>
      <c r="AQ992" s="17">
        <v>2.98734972368443E-2</v>
      </c>
      <c r="AR992" s="17">
        <v>2.3545131900356502E-2</v>
      </c>
    </row>
    <row r="993" spans="2:44" x14ac:dyDescent="0.5">
      <c r="B993" t="s">
        <v>289</v>
      </c>
      <c r="C993" s="17">
        <v>0.75583612247999199</v>
      </c>
      <c r="D993" s="17">
        <v>0.75898966168600501</v>
      </c>
      <c r="E993" s="17">
        <v>0.75274068671227901</v>
      </c>
      <c r="F993" s="17"/>
      <c r="G993" s="17">
        <v>0.69151201517094396</v>
      </c>
      <c r="H993" s="17">
        <v>0.73811290321795198</v>
      </c>
      <c r="I993" s="17">
        <v>0.76394411566970799</v>
      </c>
      <c r="J993" s="17">
        <v>0.73002989290508102</v>
      </c>
      <c r="K993" s="17">
        <v>0.77190832009185595</v>
      </c>
      <c r="L993" s="17">
        <v>0.81670589361849499</v>
      </c>
      <c r="M993" s="17"/>
      <c r="N993" s="17">
        <v>0.78313359852268105</v>
      </c>
      <c r="O993" s="17">
        <v>0.77030874253463</v>
      </c>
      <c r="P993" s="17">
        <v>0.76012651290659705</v>
      </c>
      <c r="Q993" s="17">
        <v>0.70722877580159305</v>
      </c>
      <c r="R993" s="17"/>
      <c r="S993" s="17">
        <v>0.74312140269577998</v>
      </c>
      <c r="T993" s="17">
        <v>0.73024976187134005</v>
      </c>
      <c r="U993" s="17">
        <v>0.75470546849632203</v>
      </c>
      <c r="V993" s="17">
        <v>0.75581595754639497</v>
      </c>
      <c r="W993" s="17">
        <v>0.75207485755770898</v>
      </c>
      <c r="X993" s="17">
        <v>0.735191034974085</v>
      </c>
      <c r="Y993" s="17">
        <v>0.78443720564130603</v>
      </c>
      <c r="Z993" s="17">
        <v>0.81236891470137895</v>
      </c>
      <c r="AA993" s="17">
        <v>0.76599301778149598</v>
      </c>
      <c r="AB993" s="17">
        <v>0.75942767745859596</v>
      </c>
      <c r="AC993" s="17">
        <v>0.79732260987058201</v>
      </c>
      <c r="AD993" s="17">
        <v>0.73080912725303704</v>
      </c>
      <c r="AE993" s="17"/>
      <c r="AF993" s="17">
        <v>0.77159482077811203</v>
      </c>
      <c r="AG993" s="17">
        <v>0.79335749859890403</v>
      </c>
      <c r="AH993" s="17">
        <v>0.67886023358185899</v>
      </c>
      <c r="AI993" s="17"/>
      <c r="AJ993" s="17">
        <v>0.774475662720292</v>
      </c>
      <c r="AK993" s="17">
        <v>0.79383055040414896</v>
      </c>
      <c r="AL993" s="17">
        <v>0.80643746056722598</v>
      </c>
      <c r="AM993" s="17">
        <v>0.59657127329329096</v>
      </c>
      <c r="AN993" s="17">
        <v>0.664211730844947</v>
      </c>
      <c r="AO993" s="17"/>
      <c r="AP993" s="17">
        <v>0.79804896354941601</v>
      </c>
      <c r="AQ993" s="17">
        <v>0.818820636357803</v>
      </c>
      <c r="AR993" s="17">
        <v>0.77790832839336099</v>
      </c>
    </row>
    <row r="994" spans="2:44" x14ac:dyDescent="0.5">
      <c r="B994" t="s">
        <v>290</v>
      </c>
      <c r="C994" s="17">
        <v>2.4935865692420602E-2</v>
      </c>
      <c r="D994" s="17">
        <v>2.31663677523424E-2</v>
      </c>
      <c r="E994" s="17">
        <v>2.6763041131330802E-2</v>
      </c>
      <c r="F994" s="17"/>
      <c r="G994" s="17">
        <v>5.8658020983703901E-2</v>
      </c>
      <c r="H994" s="17">
        <v>3.2987975316889101E-2</v>
      </c>
      <c r="I994" s="17">
        <v>2.4268209455336299E-2</v>
      </c>
      <c r="J994" s="17">
        <v>2.20917381038622E-2</v>
      </c>
      <c r="K994" s="17">
        <v>6.8699475869681802E-3</v>
      </c>
      <c r="L994" s="17">
        <v>1.09784915202939E-2</v>
      </c>
      <c r="M994" s="17"/>
      <c r="N994" s="17">
        <v>1.90262163705936E-2</v>
      </c>
      <c r="O994" s="17">
        <v>2.4395361960999701E-2</v>
      </c>
      <c r="P994" s="17">
        <v>4.0154007992248102E-2</v>
      </c>
      <c r="Q994" s="17">
        <v>1.8746108332158201E-2</v>
      </c>
      <c r="R994" s="17"/>
      <c r="S994" s="17">
        <v>2.95107276005485E-2</v>
      </c>
      <c r="T994" s="17">
        <v>3.7966914389316299E-2</v>
      </c>
      <c r="U994" s="17">
        <v>1.2255992553236599E-2</v>
      </c>
      <c r="V994" s="17">
        <v>2.0987786020417398E-2</v>
      </c>
      <c r="W994" s="17">
        <v>2.8465498489362501E-2</v>
      </c>
      <c r="X994" s="17">
        <v>4.27819220000153E-2</v>
      </c>
      <c r="Y994" s="17">
        <v>2.75481453986046E-2</v>
      </c>
      <c r="Z994" s="17">
        <v>1.23788991189681E-2</v>
      </c>
      <c r="AA994" s="17">
        <v>1.8289265981662001E-2</v>
      </c>
      <c r="AB994" s="17">
        <v>2.7172920936404499E-2</v>
      </c>
      <c r="AC994" s="17">
        <v>0</v>
      </c>
      <c r="AD994" s="17">
        <v>0</v>
      </c>
      <c r="AE994" s="17"/>
      <c r="AF994" s="17">
        <v>2.6370284652248902E-2</v>
      </c>
      <c r="AG994" s="17">
        <v>1.12008145219383E-2</v>
      </c>
      <c r="AH994" s="17">
        <v>4.49691976738959E-2</v>
      </c>
      <c r="AI994" s="17"/>
      <c r="AJ994" s="17">
        <v>2.55824556068147E-2</v>
      </c>
      <c r="AK994" s="17">
        <v>2.3144654755805402E-2</v>
      </c>
      <c r="AL994" s="17">
        <v>6.99299924593756E-3</v>
      </c>
      <c r="AM994" s="17">
        <v>9.3800856170487598E-2</v>
      </c>
      <c r="AN994" s="17">
        <v>2.7151550465044E-2</v>
      </c>
      <c r="AO994" s="17"/>
      <c r="AP994" s="17">
        <v>1.9249857921122202E-2</v>
      </c>
      <c r="AQ994" s="17">
        <v>1.9416697577210401E-2</v>
      </c>
      <c r="AR994" s="17">
        <v>2.2752669490323799E-2</v>
      </c>
    </row>
    <row r="995" spans="2:44" x14ac:dyDescent="0.5">
      <c r="B995" t="s">
        <v>90</v>
      </c>
      <c r="C995" s="17">
        <v>0.73090025678757198</v>
      </c>
      <c r="D995" s="17">
        <v>0.73582329393366297</v>
      </c>
      <c r="E995" s="17">
        <v>0.72597764558094802</v>
      </c>
      <c r="F995" s="17"/>
      <c r="G995" s="17">
        <v>0.63285399418723998</v>
      </c>
      <c r="H995" s="17">
        <v>0.70512492790106296</v>
      </c>
      <c r="I995" s="17">
        <v>0.73967590621437196</v>
      </c>
      <c r="J995" s="17">
        <v>0.70793815480121902</v>
      </c>
      <c r="K995" s="17">
        <v>0.76503837250488804</v>
      </c>
      <c r="L995" s="17">
        <v>0.80572740209820104</v>
      </c>
      <c r="M995" s="17"/>
      <c r="N995" s="17">
        <v>0.76410738215208696</v>
      </c>
      <c r="O995" s="17">
        <v>0.74591338057362999</v>
      </c>
      <c r="P995" s="17">
        <v>0.71997250491434905</v>
      </c>
      <c r="Q995" s="17">
        <v>0.68848266746943498</v>
      </c>
      <c r="R995" s="17"/>
      <c r="S995" s="17">
        <v>0.71361067509523102</v>
      </c>
      <c r="T995" s="17">
        <v>0.69228284748202296</v>
      </c>
      <c r="U995" s="17">
        <v>0.74244947594308597</v>
      </c>
      <c r="V995" s="17">
        <v>0.73482817152597701</v>
      </c>
      <c r="W995" s="17">
        <v>0.723609359068347</v>
      </c>
      <c r="X995" s="17">
        <v>0.69240911297407004</v>
      </c>
      <c r="Y995" s="17">
        <v>0.75688906024270097</v>
      </c>
      <c r="Z995" s="17">
        <v>0.79999001558241101</v>
      </c>
      <c r="AA995" s="17">
        <v>0.74770375179983395</v>
      </c>
      <c r="AB995" s="17">
        <v>0.73225475652219096</v>
      </c>
      <c r="AC995" s="17">
        <v>0.79732260987058201</v>
      </c>
      <c r="AD995" s="17">
        <v>0.73080912725303704</v>
      </c>
      <c r="AE995" s="17"/>
      <c r="AF995" s="17">
        <v>0.74522453612586304</v>
      </c>
      <c r="AG995" s="17">
        <v>0.78215668407696604</v>
      </c>
      <c r="AH995" s="17">
        <v>0.63389103590796303</v>
      </c>
      <c r="AI995" s="17"/>
      <c r="AJ995" s="17">
        <v>0.74889320711347696</v>
      </c>
      <c r="AK995" s="17">
        <v>0.770685895648344</v>
      </c>
      <c r="AL995" s="17">
        <v>0.79944446132128799</v>
      </c>
      <c r="AM995" s="17">
        <v>0.50277041712280301</v>
      </c>
      <c r="AN995" s="17">
        <v>0.63706018037990297</v>
      </c>
      <c r="AO995" s="17"/>
      <c r="AP995" s="17">
        <v>0.77879910562829402</v>
      </c>
      <c r="AQ995" s="17">
        <v>0.79940393878059202</v>
      </c>
      <c r="AR995" s="17">
        <v>0.75515565890303704</v>
      </c>
    </row>
    <row r="996" spans="2:44" x14ac:dyDescent="0.5">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c r="AA996" s="17"/>
      <c r="AB996" s="17"/>
      <c r="AC996" s="17"/>
      <c r="AD996" s="17"/>
      <c r="AE996" s="17"/>
      <c r="AF996" s="17"/>
      <c r="AG996" s="17"/>
      <c r="AH996" s="17"/>
      <c r="AI996" s="17"/>
      <c r="AJ996" s="17"/>
      <c r="AK996" s="17"/>
      <c r="AL996" s="17"/>
      <c r="AM996" s="17"/>
      <c r="AN996" s="17"/>
      <c r="AO996" s="17"/>
      <c r="AP996" s="17"/>
      <c r="AQ996" s="17"/>
      <c r="AR996" s="17"/>
    </row>
    <row r="997" spans="2:44" x14ac:dyDescent="0.5">
      <c r="B997" s="6" t="s">
        <v>409</v>
      </c>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c r="AA997" s="17"/>
      <c r="AB997" s="17"/>
      <c r="AC997" s="17"/>
      <c r="AD997" s="17"/>
      <c r="AE997" s="17"/>
      <c r="AF997" s="17"/>
      <c r="AG997" s="17"/>
      <c r="AH997" s="17"/>
      <c r="AI997" s="17"/>
      <c r="AJ997" s="17"/>
      <c r="AK997" s="17"/>
      <c r="AL997" s="17"/>
      <c r="AM997" s="17"/>
      <c r="AN997" s="17"/>
      <c r="AO997" s="17"/>
      <c r="AP997" s="17"/>
      <c r="AQ997" s="17"/>
      <c r="AR997" s="17"/>
    </row>
    <row r="998" spans="2:44" x14ac:dyDescent="0.5">
      <c r="B998" s="24" t="s">
        <v>75</v>
      </c>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c r="AA998" s="17"/>
      <c r="AB998" s="17"/>
      <c r="AC998" s="17"/>
      <c r="AD998" s="17"/>
      <c r="AE998" s="17"/>
      <c r="AF998" s="17"/>
      <c r="AG998" s="17"/>
      <c r="AH998" s="17"/>
      <c r="AI998" s="17"/>
      <c r="AJ998" s="17"/>
      <c r="AK998" s="17"/>
      <c r="AL998" s="17"/>
      <c r="AM998" s="17"/>
      <c r="AN998" s="17"/>
      <c r="AO998" s="17"/>
      <c r="AP998" s="17"/>
      <c r="AQ998" s="17"/>
      <c r="AR998" s="17"/>
    </row>
    <row r="999" spans="2:44" x14ac:dyDescent="0.5">
      <c r="B999" t="s">
        <v>284</v>
      </c>
      <c r="C999" s="17">
        <v>0.21641023063133399</v>
      </c>
      <c r="D999" s="17">
        <v>0.25818013694076603</v>
      </c>
      <c r="E999" s="17">
        <v>0.17440195677836901</v>
      </c>
      <c r="F999" s="17"/>
      <c r="G999" s="17">
        <v>0.217791874752469</v>
      </c>
      <c r="H999" s="17">
        <v>0.23793139798274399</v>
      </c>
      <c r="I999" s="17">
        <v>0.19468148918796299</v>
      </c>
      <c r="J999" s="17">
        <v>0.21203632821144</v>
      </c>
      <c r="K999" s="17">
        <v>0.19565781454866399</v>
      </c>
      <c r="L999" s="17">
        <v>0.23332771262367599</v>
      </c>
      <c r="M999" s="17"/>
      <c r="N999" s="17">
        <v>0.27555136752131998</v>
      </c>
      <c r="O999" s="17">
        <v>0.214616408580006</v>
      </c>
      <c r="P999" s="17">
        <v>0.16208474392137201</v>
      </c>
      <c r="Q999" s="17">
        <v>0.20263362780354999</v>
      </c>
      <c r="R999" s="17"/>
      <c r="S999" s="17">
        <v>0.235735884325941</v>
      </c>
      <c r="T999" s="17">
        <v>0.19754486173782301</v>
      </c>
      <c r="U999" s="17">
        <v>0.24329569840052101</v>
      </c>
      <c r="V999" s="17">
        <v>0.180424195870833</v>
      </c>
      <c r="W999" s="17">
        <v>0.235453409768654</v>
      </c>
      <c r="X999" s="17">
        <v>0.259781933610153</v>
      </c>
      <c r="Y999" s="17">
        <v>0.21734432431062001</v>
      </c>
      <c r="Z999" s="17">
        <v>0.188840239282491</v>
      </c>
      <c r="AA999" s="17">
        <v>0.21147569993732601</v>
      </c>
      <c r="AB999" s="17">
        <v>0.21135096219424199</v>
      </c>
      <c r="AC999" s="17">
        <v>0.23236985706384999</v>
      </c>
      <c r="AD999" s="17">
        <v>0.109265993051763</v>
      </c>
      <c r="AE999" s="17"/>
      <c r="AF999" s="17">
        <v>0.220535482693683</v>
      </c>
      <c r="AG999" s="17">
        <v>0.23367864570025201</v>
      </c>
      <c r="AH999" s="17">
        <v>0.17954457326850601</v>
      </c>
      <c r="AI999" s="17"/>
      <c r="AJ999" s="17">
        <v>0.22331850972640599</v>
      </c>
      <c r="AK999" s="17">
        <v>0.24112027402963701</v>
      </c>
      <c r="AL999" s="17">
        <v>0.23941454947499499</v>
      </c>
      <c r="AM999" s="17">
        <v>0.14598455598889201</v>
      </c>
      <c r="AN999" s="17">
        <v>0.155615748693085</v>
      </c>
      <c r="AO999" s="17"/>
      <c r="AP999" s="17">
        <v>0.22279655304010201</v>
      </c>
      <c r="AQ999" s="17">
        <v>0.25242097492723897</v>
      </c>
      <c r="AR999" s="17">
        <v>0.27067615576488302</v>
      </c>
    </row>
    <row r="1000" spans="2:44" x14ac:dyDescent="0.5">
      <c r="B1000" t="s">
        <v>285</v>
      </c>
      <c r="C1000" s="17">
        <v>0.47126749958507902</v>
      </c>
      <c r="D1000" s="17">
        <v>0.46986635884739197</v>
      </c>
      <c r="E1000" s="17">
        <v>0.47354307778043803</v>
      </c>
      <c r="F1000" s="17"/>
      <c r="G1000" s="17">
        <v>0.448350370975652</v>
      </c>
      <c r="H1000" s="17">
        <v>0.47150985825541097</v>
      </c>
      <c r="I1000" s="17">
        <v>0.45926848558204197</v>
      </c>
      <c r="J1000" s="17">
        <v>0.47102084888789397</v>
      </c>
      <c r="K1000" s="17">
        <v>0.47295844059865499</v>
      </c>
      <c r="L1000" s="17">
        <v>0.49520367539051502</v>
      </c>
      <c r="M1000" s="17"/>
      <c r="N1000" s="17">
        <v>0.47037888983567699</v>
      </c>
      <c r="O1000" s="17">
        <v>0.50504423013651001</v>
      </c>
      <c r="P1000" s="17">
        <v>0.494889265703915</v>
      </c>
      <c r="Q1000" s="17">
        <v>0.41287086339226198</v>
      </c>
      <c r="R1000" s="17"/>
      <c r="S1000" s="17">
        <v>0.455556010667447</v>
      </c>
      <c r="T1000" s="17">
        <v>0.46643003909818997</v>
      </c>
      <c r="U1000" s="17">
        <v>0.47129409090235902</v>
      </c>
      <c r="V1000" s="17">
        <v>0.51286030143219496</v>
      </c>
      <c r="W1000" s="17">
        <v>0.458871131244388</v>
      </c>
      <c r="X1000" s="17">
        <v>0.46344524862534298</v>
      </c>
      <c r="Y1000" s="17">
        <v>0.43648855591716601</v>
      </c>
      <c r="Z1000" s="17">
        <v>0.45679275728159802</v>
      </c>
      <c r="AA1000" s="17">
        <v>0.47687861116775798</v>
      </c>
      <c r="AB1000" s="17">
        <v>0.46303093438707199</v>
      </c>
      <c r="AC1000" s="17">
        <v>0.49937566348770901</v>
      </c>
      <c r="AD1000" s="17">
        <v>0.56289131245443802</v>
      </c>
      <c r="AE1000" s="17"/>
      <c r="AF1000" s="17">
        <v>0.45431587479212099</v>
      </c>
      <c r="AG1000" s="17">
        <v>0.50587982223985395</v>
      </c>
      <c r="AH1000" s="17">
        <v>0.45140964717086002</v>
      </c>
      <c r="AI1000" s="17"/>
      <c r="AJ1000" s="17">
        <v>0.49509375340030298</v>
      </c>
      <c r="AK1000" s="17">
        <v>0.49723918704255998</v>
      </c>
      <c r="AL1000" s="17">
        <v>0.47625609850231099</v>
      </c>
      <c r="AM1000" s="17">
        <v>0.408100592514063</v>
      </c>
      <c r="AN1000" s="17">
        <v>0.42063198120407302</v>
      </c>
      <c r="AO1000" s="17"/>
      <c r="AP1000" s="17">
        <v>0.51737100634121502</v>
      </c>
      <c r="AQ1000" s="17">
        <v>0.50598039968589903</v>
      </c>
      <c r="AR1000" s="17">
        <v>0.43657972246536503</v>
      </c>
    </row>
    <row r="1001" spans="2:44" x14ac:dyDescent="0.5">
      <c r="B1001" t="s">
        <v>286</v>
      </c>
      <c r="C1001" s="17">
        <v>0.22422383258578199</v>
      </c>
      <c r="D1001" s="17">
        <v>0.19197505418347899</v>
      </c>
      <c r="E1001" s="17">
        <v>0.25662007332412901</v>
      </c>
      <c r="F1001" s="17"/>
      <c r="G1001" s="17">
        <v>0.20438836389772599</v>
      </c>
      <c r="H1001" s="17">
        <v>0.22124045393462899</v>
      </c>
      <c r="I1001" s="17">
        <v>0.22185269663930501</v>
      </c>
      <c r="J1001" s="17">
        <v>0.24504518584502699</v>
      </c>
      <c r="K1001" s="17">
        <v>0.25024002536969697</v>
      </c>
      <c r="L1001" s="17">
        <v>0.207249263422599</v>
      </c>
      <c r="M1001" s="17"/>
      <c r="N1001" s="17">
        <v>0.19284995324305701</v>
      </c>
      <c r="O1001" s="17">
        <v>0.199004690827421</v>
      </c>
      <c r="P1001" s="17">
        <v>0.25670878890278298</v>
      </c>
      <c r="Q1001" s="17">
        <v>0.25795473726588097</v>
      </c>
      <c r="R1001" s="17"/>
      <c r="S1001" s="17">
        <v>0.21048060834243101</v>
      </c>
      <c r="T1001" s="17">
        <v>0.25663013167075599</v>
      </c>
      <c r="U1001" s="17">
        <v>0.20525515974231501</v>
      </c>
      <c r="V1001" s="17">
        <v>0.23794809355341301</v>
      </c>
      <c r="W1001" s="17">
        <v>0.22906869918528</v>
      </c>
      <c r="X1001" s="17">
        <v>0.169530277328554</v>
      </c>
      <c r="Y1001" s="17">
        <v>0.263165369854167</v>
      </c>
      <c r="Z1001" s="17">
        <v>0.25835513322796999</v>
      </c>
      <c r="AA1001" s="17">
        <v>0.22453817340315299</v>
      </c>
      <c r="AB1001" s="17">
        <v>0.23012297033887899</v>
      </c>
      <c r="AC1001" s="17">
        <v>0.17023861286726399</v>
      </c>
      <c r="AD1001" s="17">
        <v>0.232811545720611</v>
      </c>
      <c r="AE1001" s="17"/>
      <c r="AF1001" s="17">
        <v>0.25657694167991502</v>
      </c>
      <c r="AG1001" s="17">
        <v>0.19753283008183301</v>
      </c>
      <c r="AH1001" s="17">
        <v>0.21438350355220201</v>
      </c>
      <c r="AI1001" s="17"/>
      <c r="AJ1001" s="17">
        <v>0.22120686967108599</v>
      </c>
      <c r="AK1001" s="17">
        <v>0.182497841137718</v>
      </c>
      <c r="AL1001" s="17">
        <v>0.236392416388152</v>
      </c>
      <c r="AM1001" s="17">
        <v>0.34525191078173301</v>
      </c>
      <c r="AN1001" s="17">
        <v>0.26517761840274601</v>
      </c>
      <c r="AO1001" s="17"/>
      <c r="AP1001" s="17">
        <v>0.20511029675355899</v>
      </c>
      <c r="AQ1001" s="17">
        <v>0.16717635586791499</v>
      </c>
      <c r="AR1001" s="17">
        <v>0.22369971095173199</v>
      </c>
    </row>
    <row r="1002" spans="2:44" x14ac:dyDescent="0.5">
      <c r="B1002" t="s">
        <v>287</v>
      </c>
      <c r="C1002" s="17">
        <v>2.0940390762991701E-2</v>
      </c>
      <c r="D1002" s="17">
        <v>2.5735146321764799E-2</v>
      </c>
      <c r="E1002" s="17">
        <v>1.63367648704726E-2</v>
      </c>
      <c r="F1002" s="17"/>
      <c r="G1002" s="17">
        <v>4.1086822761005698E-2</v>
      </c>
      <c r="H1002" s="17">
        <v>3.2130088311315197E-2</v>
      </c>
      <c r="I1002" s="17">
        <v>2.6543636041005202E-2</v>
      </c>
      <c r="J1002" s="17">
        <v>1.19898755502285E-2</v>
      </c>
      <c r="K1002" s="17">
        <v>1.3420757182739799E-2</v>
      </c>
      <c r="L1002" s="17">
        <v>6.2326203933965197E-3</v>
      </c>
      <c r="M1002" s="17"/>
      <c r="N1002" s="17">
        <v>1.5857998640817099E-2</v>
      </c>
      <c r="O1002" s="17">
        <v>2.5949685121391099E-2</v>
      </c>
      <c r="P1002" s="17">
        <v>1.72534844582404E-2</v>
      </c>
      <c r="Q1002" s="17">
        <v>2.4656227649888798E-2</v>
      </c>
      <c r="R1002" s="17"/>
      <c r="S1002" s="17">
        <v>4.8284522010261198E-2</v>
      </c>
      <c r="T1002" s="17">
        <v>1.5058110993374599E-2</v>
      </c>
      <c r="U1002" s="17">
        <v>1.6799102318266802E-2</v>
      </c>
      <c r="V1002" s="17">
        <v>1.19605704744609E-2</v>
      </c>
      <c r="W1002" s="17">
        <v>2.1617294431888701E-2</v>
      </c>
      <c r="X1002" s="17">
        <v>1.8093448858260999E-2</v>
      </c>
      <c r="Y1002" s="17">
        <v>0</v>
      </c>
      <c r="Z1002" s="17">
        <v>3.6215697095651603E-2</v>
      </c>
      <c r="AA1002" s="17">
        <v>2.9493876403738E-2</v>
      </c>
      <c r="AB1002" s="17">
        <v>2.18835130951592E-2</v>
      </c>
      <c r="AC1002" s="17">
        <v>0</v>
      </c>
      <c r="AD1002" s="17">
        <v>0</v>
      </c>
      <c r="AE1002" s="17"/>
      <c r="AF1002" s="17">
        <v>1.2466929003128501E-2</v>
      </c>
      <c r="AG1002" s="17">
        <v>2.12334812781865E-2</v>
      </c>
      <c r="AH1002" s="17">
        <v>2.8107579499826701E-2</v>
      </c>
      <c r="AI1002" s="17"/>
      <c r="AJ1002" s="17">
        <v>1.56972309449449E-2</v>
      </c>
      <c r="AK1002" s="17">
        <v>3.1060886536915501E-2</v>
      </c>
      <c r="AL1002" s="17">
        <v>1.39285449083986E-2</v>
      </c>
      <c r="AM1002" s="17">
        <v>2.9021005452819101E-2</v>
      </c>
      <c r="AN1002" s="17">
        <v>1.6522828972693301E-2</v>
      </c>
      <c r="AO1002" s="17"/>
      <c r="AP1002" s="17">
        <v>1.66964787764796E-2</v>
      </c>
      <c r="AQ1002" s="17">
        <v>3.0673705096593101E-2</v>
      </c>
      <c r="AR1002" s="17">
        <v>1.5808051518671599E-2</v>
      </c>
    </row>
    <row r="1003" spans="2:44" x14ac:dyDescent="0.5">
      <c r="B1003" t="s">
        <v>288</v>
      </c>
      <c r="C1003" s="17">
        <v>1.20966976407958E-2</v>
      </c>
      <c r="D1003" s="17">
        <v>1.4798289657353299E-2</v>
      </c>
      <c r="E1003" s="17">
        <v>9.5039664113819901E-3</v>
      </c>
      <c r="F1003" s="17"/>
      <c r="G1003" s="17">
        <v>2.16719556848671E-2</v>
      </c>
      <c r="H1003" s="17">
        <v>6.8299353318440597E-3</v>
      </c>
      <c r="I1003" s="17">
        <v>2.0785565988813998E-2</v>
      </c>
      <c r="J1003" s="17">
        <v>9.1385553539060499E-3</v>
      </c>
      <c r="K1003" s="17">
        <v>4.2062063265002302E-3</v>
      </c>
      <c r="L1003" s="17">
        <v>1.0633497944999E-2</v>
      </c>
      <c r="M1003" s="17"/>
      <c r="N1003" s="17">
        <v>5.5277698205609301E-3</v>
      </c>
      <c r="O1003" s="17">
        <v>9.0690392400068192E-3</v>
      </c>
      <c r="P1003" s="17">
        <v>2.0171606307175301E-2</v>
      </c>
      <c r="Q1003" s="17">
        <v>1.5351033103523801E-2</v>
      </c>
      <c r="R1003" s="17"/>
      <c r="S1003" s="17">
        <v>3.2319829672042698E-3</v>
      </c>
      <c r="T1003" s="17">
        <v>1.2238194326286599E-2</v>
      </c>
      <c r="U1003" s="17">
        <v>0</v>
      </c>
      <c r="V1003" s="17">
        <v>2.5537679962901998E-2</v>
      </c>
      <c r="W1003" s="17">
        <v>7.1659915023148599E-3</v>
      </c>
      <c r="X1003" s="17">
        <v>2.3111877276418901E-2</v>
      </c>
      <c r="Y1003" s="17">
        <v>1.6992219100323801E-2</v>
      </c>
      <c r="Z1003" s="17">
        <v>1.23788991189681E-2</v>
      </c>
      <c r="AA1003" s="17">
        <v>1.37068349328634E-2</v>
      </c>
      <c r="AB1003" s="17">
        <v>1.31148882166409E-2</v>
      </c>
      <c r="AC1003" s="17">
        <v>0</v>
      </c>
      <c r="AD1003" s="17">
        <v>2.1250694307513598E-2</v>
      </c>
      <c r="AE1003" s="17"/>
      <c r="AF1003" s="17">
        <v>1.49892044057318E-2</v>
      </c>
      <c r="AG1003" s="17">
        <v>3.9806154021849302E-3</v>
      </c>
      <c r="AH1003" s="17">
        <v>2.7166770257494699E-2</v>
      </c>
      <c r="AI1003" s="17"/>
      <c r="AJ1003" s="17">
        <v>8.6639999551972602E-3</v>
      </c>
      <c r="AK1003" s="17">
        <v>1.18334863560855E-2</v>
      </c>
      <c r="AL1003" s="17">
        <v>0</v>
      </c>
      <c r="AM1003" s="17">
        <v>2.46365555144934E-2</v>
      </c>
      <c r="AN1003" s="17">
        <v>1.7316314595711001E-2</v>
      </c>
      <c r="AO1003" s="17"/>
      <c r="AP1003" s="17">
        <v>5.2221410844186201E-3</v>
      </c>
      <c r="AQ1003" s="17">
        <v>7.4434008177350301E-3</v>
      </c>
      <c r="AR1003" s="17">
        <v>1.5387860809927399E-2</v>
      </c>
    </row>
    <row r="1004" spans="2:44" x14ac:dyDescent="0.5">
      <c r="B1004" t="s">
        <v>87</v>
      </c>
      <c r="C1004" s="17">
        <v>5.5061348794018201E-2</v>
      </c>
      <c r="D1004" s="17">
        <v>3.9445014049244803E-2</v>
      </c>
      <c r="E1004" s="17">
        <v>6.9594160835209307E-2</v>
      </c>
      <c r="F1004" s="17"/>
      <c r="G1004" s="17">
        <v>6.6710611928279803E-2</v>
      </c>
      <c r="H1004" s="17">
        <v>3.0358266184057101E-2</v>
      </c>
      <c r="I1004" s="17">
        <v>7.6868126560871095E-2</v>
      </c>
      <c r="J1004" s="17">
        <v>5.0769206151504598E-2</v>
      </c>
      <c r="K1004" s="17">
        <v>6.3516755973744302E-2</v>
      </c>
      <c r="L1004" s="17">
        <v>4.7353230224813997E-2</v>
      </c>
      <c r="M1004" s="17"/>
      <c r="N1004" s="17">
        <v>3.9834020938567798E-2</v>
      </c>
      <c r="O1004" s="17">
        <v>4.6315946094665598E-2</v>
      </c>
      <c r="P1004" s="17">
        <v>4.8892110706514301E-2</v>
      </c>
      <c r="Q1004" s="17">
        <v>8.6533510784894602E-2</v>
      </c>
      <c r="R1004" s="17"/>
      <c r="S1004" s="17">
        <v>4.6710991686714901E-2</v>
      </c>
      <c r="T1004" s="17">
        <v>5.20986621735696E-2</v>
      </c>
      <c r="U1004" s="17">
        <v>6.3355948636538206E-2</v>
      </c>
      <c r="V1004" s="17">
        <v>3.1269158706196697E-2</v>
      </c>
      <c r="W1004" s="17">
        <v>4.78234738674745E-2</v>
      </c>
      <c r="X1004" s="17">
        <v>6.6037214301271005E-2</v>
      </c>
      <c r="Y1004" s="17">
        <v>6.6009530817722595E-2</v>
      </c>
      <c r="Z1004" s="17">
        <v>4.7417273993320998E-2</v>
      </c>
      <c r="AA1004" s="17">
        <v>4.39068041551623E-2</v>
      </c>
      <c r="AB1004" s="17">
        <v>6.04967317680071E-2</v>
      </c>
      <c r="AC1004" s="17">
        <v>9.8015866581176003E-2</v>
      </c>
      <c r="AD1004" s="17">
        <v>7.3780454465674203E-2</v>
      </c>
      <c r="AE1004" s="17"/>
      <c r="AF1004" s="17">
        <v>4.1115567425421197E-2</v>
      </c>
      <c r="AG1004" s="17">
        <v>3.7694605297690198E-2</v>
      </c>
      <c r="AH1004" s="17">
        <v>9.9387926251111702E-2</v>
      </c>
      <c r="AI1004" s="17"/>
      <c r="AJ1004" s="17">
        <v>3.6019636302063299E-2</v>
      </c>
      <c r="AK1004" s="17">
        <v>3.6248324897083399E-2</v>
      </c>
      <c r="AL1004" s="17">
        <v>3.4008390726143402E-2</v>
      </c>
      <c r="AM1004" s="17">
        <v>4.7005379747999503E-2</v>
      </c>
      <c r="AN1004" s="17">
        <v>0.124735508131691</v>
      </c>
      <c r="AO1004" s="17"/>
      <c r="AP1004" s="17">
        <v>3.28035240042256E-2</v>
      </c>
      <c r="AQ1004" s="17">
        <v>3.6305163604618003E-2</v>
      </c>
      <c r="AR1004" s="17">
        <v>3.78484984894207E-2</v>
      </c>
    </row>
    <row r="1005" spans="2:44" x14ac:dyDescent="0.5">
      <c r="B1005" t="s">
        <v>289</v>
      </c>
      <c r="C1005" s="17">
        <v>0.68767773021641299</v>
      </c>
      <c r="D1005" s="17">
        <v>0.72804649578815805</v>
      </c>
      <c r="E1005" s="17">
        <v>0.64794503455880703</v>
      </c>
      <c r="F1005" s="17"/>
      <c r="G1005" s="17">
        <v>0.66614224572812097</v>
      </c>
      <c r="H1005" s="17">
        <v>0.70944125623815502</v>
      </c>
      <c r="I1005" s="17">
        <v>0.65394997477000505</v>
      </c>
      <c r="J1005" s="17">
        <v>0.683057177099334</v>
      </c>
      <c r="K1005" s="17">
        <v>0.66861625514731904</v>
      </c>
      <c r="L1005" s="17">
        <v>0.72853138801419104</v>
      </c>
      <c r="M1005" s="17"/>
      <c r="N1005" s="17">
        <v>0.74593025735699703</v>
      </c>
      <c r="O1005" s="17">
        <v>0.71966063871651598</v>
      </c>
      <c r="P1005" s="17">
        <v>0.65697400962528696</v>
      </c>
      <c r="Q1005" s="17">
        <v>0.61550449119581196</v>
      </c>
      <c r="R1005" s="17"/>
      <c r="S1005" s="17">
        <v>0.69129189499338795</v>
      </c>
      <c r="T1005" s="17">
        <v>0.66397490083601296</v>
      </c>
      <c r="U1005" s="17">
        <v>0.71458978930287997</v>
      </c>
      <c r="V1005" s="17">
        <v>0.69328449730302799</v>
      </c>
      <c r="W1005" s="17">
        <v>0.69432454101304197</v>
      </c>
      <c r="X1005" s="17">
        <v>0.72322718223549598</v>
      </c>
      <c r="Y1005" s="17">
        <v>0.65383288022778696</v>
      </c>
      <c r="Z1005" s="17">
        <v>0.64563299656408901</v>
      </c>
      <c r="AA1005" s="17">
        <v>0.68835431110508405</v>
      </c>
      <c r="AB1005" s="17">
        <v>0.67438189658131398</v>
      </c>
      <c r="AC1005" s="17">
        <v>0.73174552055155995</v>
      </c>
      <c r="AD1005" s="17">
        <v>0.67215730550620201</v>
      </c>
      <c r="AE1005" s="17"/>
      <c r="AF1005" s="17">
        <v>0.67485135748580405</v>
      </c>
      <c r="AG1005" s="17">
        <v>0.73955846794010605</v>
      </c>
      <c r="AH1005" s="17">
        <v>0.630954220439365</v>
      </c>
      <c r="AI1005" s="17"/>
      <c r="AJ1005" s="17">
        <v>0.71841226312670903</v>
      </c>
      <c r="AK1005" s="17">
        <v>0.73835946107219697</v>
      </c>
      <c r="AL1005" s="17">
        <v>0.71567064797730595</v>
      </c>
      <c r="AM1005" s="17">
        <v>0.55408514850295498</v>
      </c>
      <c r="AN1005" s="17">
        <v>0.576247729897159</v>
      </c>
      <c r="AO1005" s="17"/>
      <c r="AP1005" s="17">
        <v>0.74016755938131695</v>
      </c>
      <c r="AQ1005" s="17">
        <v>0.75840137461313895</v>
      </c>
      <c r="AR1005" s="17">
        <v>0.70725587823024805</v>
      </c>
    </row>
    <row r="1006" spans="2:44" x14ac:dyDescent="0.5">
      <c r="B1006" t="s">
        <v>290</v>
      </c>
      <c r="C1006" s="17">
        <v>3.3037088403787503E-2</v>
      </c>
      <c r="D1006" s="17">
        <v>4.0533435979118099E-2</v>
      </c>
      <c r="E1006" s="17">
        <v>2.5840731281854601E-2</v>
      </c>
      <c r="F1006" s="17"/>
      <c r="G1006" s="17">
        <v>6.2758778445872895E-2</v>
      </c>
      <c r="H1006" s="17">
        <v>3.8960023643159203E-2</v>
      </c>
      <c r="I1006" s="17">
        <v>4.7329202029819301E-2</v>
      </c>
      <c r="J1006" s="17">
        <v>2.11284309041345E-2</v>
      </c>
      <c r="K1006" s="17">
        <v>1.76269635092401E-2</v>
      </c>
      <c r="L1006" s="17">
        <v>1.6866118338395499E-2</v>
      </c>
      <c r="M1006" s="17"/>
      <c r="N1006" s="17">
        <v>2.1385768461378001E-2</v>
      </c>
      <c r="O1006" s="17">
        <v>3.5018724361397899E-2</v>
      </c>
      <c r="P1006" s="17">
        <v>3.7425090765415697E-2</v>
      </c>
      <c r="Q1006" s="17">
        <v>4.0007260753412502E-2</v>
      </c>
      <c r="R1006" s="17"/>
      <c r="S1006" s="17">
        <v>5.1516504977465398E-2</v>
      </c>
      <c r="T1006" s="17">
        <v>2.72963053196612E-2</v>
      </c>
      <c r="U1006" s="17">
        <v>1.6799102318266802E-2</v>
      </c>
      <c r="V1006" s="17">
        <v>3.74982504373629E-2</v>
      </c>
      <c r="W1006" s="17">
        <v>2.8783285934203599E-2</v>
      </c>
      <c r="X1006" s="17">
        <v>4.12053261346799E-2</v>
      </c>
      <c r="Y1006" s="17">
        <v>1.6992219100323801E-2</v>
      </c>
      <c r="Z1006" s="17">
        <v>4.8594596214619597E-2</v>
      </c>
      <c r="AA1006" s="17">
        <v>4.3200711336601402E-2</v>
      </c>
      <c r="AB1006" s="17">
        <v>3.4998401311800098E-2</v>
      </c>
      <c r="AC1006" s="17">
        <v>0</v>
      </c>
      <c r="AD1006" s="17">
        <v>2.1250694307513598E-2</v>
      </c>
      <c r="AE1006" s="17"/>
      <c r="AF1006" s="17">
        <v>2.74561334088603E-2</v>
      </c>
      <c r="AG1006" s="17">
        <v>2.52140966803714E-2</v>
      </c>
      <c r="AH1006" s="17">
        <v>5.52743497573214E-2</v>
      </c>
      <c r="AI1006" s="17"/>
      <c r="AJ1006" s="17">
        <v>2.4361230900142101E-2</v>
      </c>
      <c r="AK1006" s="17">
        <v>4.2894372893001E-2</v>
      </c>
      <c r="AL1006" s="17">
        <v>1.39285449083986E-2</v>
      </c>
      <c r="AM1006" s="17">
        <v>5.3657560967312501E-2</v>
      </c>
      <c r="AN1006" s="17">
        <v>3.3839143568404298E-2</v>
      </c>
      <c r="AO1006" s="17"/>
      <c r="AP1006" s="17">
        <v>2.19186198608982E-2</v>
      </c>
      <c r="AQ1006" s="17">
        <v>3.8117105914328098E-2</v>
      </c>
      <c r="AR1006" s="17">
        <v>3.1195912328599001E-2</v>
      </c>
    </row>
    <row r="1007" spans="2:44" x14ac:dyDescent="0.5">
      <c r="B1007" t="s">
        <v>90</v>
      </c>
      <c r="C1007" s="17">
        <v>0.65464064181262505</v>
      </c>
      <c r="D1007" s="17">
        <v>0.68751305980903998</v>
      </c>
      <c r="E1007" s="17">
        <v>0.62210430327695299</v>
      </c>
      <c r="F1007" s="17"/>
      <c r="G1007" s="17">
        <v>0.60338346728224901</v>
      </c>
      <c r="H1007" s="17">
        <v>0.67048123259499504</v>
      </c>
      <c r="I1007" s="17">
        <v>0.606620772740186</v>
      </c>
      <c r="J1007" s="17">
        <v>0.66192874619519904</v>
      </c>
      <c r="K1007" s="17">
        <v>0.65098929163807895</v>
      </c>
      <c r="L1007" s="17">
        <v>0.71166526967579602</v>
      </c>
      <c r="M1007" s="17"/>
      <c r="N1007" s="17">
        <v>0.72454448889561895</v>
      </c>
      <c r="O1007" s="17">
        <v>0.68464191435511801</v>
      </c>
      <c r="P1007" s="17">
        <v>0.61954891885987196</v>
      </c>
      <c r="Q1007" s="17">
        <v>0.57549723044239998</v>
      </c>
      <c r="R1007" s="17"/>
      <c r="S1007" s="17">
        <v>0.63977539001592298</v>
      </c>
      <c r="T1007" s="17">
        <v>0.63667859551635198</v>
      </c>
      <c r="U1007" s="17">
        <v>0.697790686984613</v>
      </c>
      <c r="V1007" s="17">
        <v>0.655786246865665</v>
      </c>
      <c r="W1007" s="17">
        <v>0.66554125507883799</v>
      </c>
      <c r="X1007" s="17">
        <v>0.682021856100816</v>
      </c>
      <c r="Y1007" s="17">
        <v>0.63684066112746296</v>
      </c>
      <c r="Z1007" s="17">
        <v>0.59703840034946898</v>
      </c>
      <c r="AA1007" s="17">
        <v>0.64515359976848197</v>
      </c>
      <c r="AB1007" s="17">
        <v>0.63938349526951399</v>
      </c>
      <c r="AC1007" s="17">
        <v>0.73174552055155995</v>
      </c>
      <c r="AD1007" s="17">
        <v>0.65090661119868798</v>
      </c>
      <c r="AE1007" s="17"/>
      <c r="AF1007" s="17">
        <v>0.64739522407694305</v>
      </c>
      <c r="AG1007" s="17">
        <v>0.71434437125973405</v>
      </c>
      <c r="AH1007" s="17">
        <v>0.57567987068204396</v>
      </c>
      <c r="AI1007" s="17"/>
      <c r="AJ1007" s="17">
        <v>0.69405103222656706</v>
      </c>
      <c r="AK1007" s="17">
        <v>0.69546508817919594</v>
      </c>
      <c r="AL1007" s="17">
        <v>0.70174210306890705</v>
      </c>
      <c r="AM1007" s="17">
        <v>0.50042758753564298</v>
      </c>
      <c r="AN1007" s="17">
        <v>0.54240858632875399</v>
      </c>
      <c r="AO1007" s="17"/>
      <c r="AP1007" s="17">
        <v>0.71824893952041902</v>
      </c>
      <c r="AQ1007" s="17">
        <v>0.72028426869881002</v>
      </c>
      <c r="AR1007" s="17">
        <v>0.67605996590164896</v>
      </c>
    </row>
    <row r="1008" spans="2:44" x14ac:dyDescent="0.5">
      <c r="C1008" s="17"/>
      <c r="D1008" s="17"/>
      <c r="E1008" s="17"/>
      <c r="F1008" s="17"/>
      <c r="G1008" s="17"/>
      <c r="H1008" s="17"/>
      <c r="I1008" s="17"/>
      <c r="J1008" s="17"/>
      <c r="K1008" s="17"/>
      <c r="L1008" s="17"/>
      <c r="M1008" s="17"/>
      <c r="N1008" s="17"/>
      <c r="O1008" s="17"/>
      <c r="P1008" s="17"/>
      <c r="Q1008" s="17"/>
      <c r="R1008" s="17"/>
      <c r="S1008" s="17"/>
      <c r="T1008" s="17"/>
      <c r="U1008" s="17"/>
      <c r="V1008" s="17"/>
      <c r="W1008" s="17"/>
      <c r="X1008" s="17"/>
      <c r="Y1008" s="17"/>
      <c r="Z1008" s="17"/>
      <c r="AA1008" s="17"/>
      <c r="AB1008" s="17"/>
      <c r="AC1008" s="17"/>
      <c r="AD1008" s="17"/>
      <c r="AE1008" s="17"/>
      <c r="AF1008" s="17"/>
      <c r="AG1008" s="17"/>
      <c r="AH1008" s="17"/>
      <c r="AI1008" s="17"/>
      <c r="AJ1008" s="17"/>
      <c r="AK1008" s="17"/>
      <c r="AL1008" s="17"/>
      <c r="AM1008" s="17"/>
      <c r="AN1008" s="17"/>
      <c r="AO1008" s="17"/>
      <c r="AP1008" s="17"/>
      <c r="AQ1008" s="17"/>
      <c r="AR1008" s="17"/>
    </row>
    <row r="1009" spans="2:44" x14ac:dyDescent="0.5">
      <c r="B1009" s="6" t="s">
        <v>410</v>
      </c>
      <c r="C1009" s="17"/>
      <c r="D1009" s="17"/>
      <c r="E1009" s="17"/>
      <c r="F1009" s="17"/>
      <c r="G1009" s="17"/>
      <c r="H1009" s="17"/>
      <c r="I1009" s="17"/>
      <c r="J1009" s="17"/>
      <c r="K1009" s="17"/>
      <c r="L1009" s="17"/>
      <c r="M1009" s="17"/>
      <c r="N1009" s="17"/>
      <c r="O1009" s="17"/>
      <c r="P1009" s="17"/>
      <c r="Q1009" s="17"/>
      <c r="R1009" s="17"/>
      <c r="S1009" s="17"/>
      <c r="T1009" s="17"/>
      <c r="U1009" s="17"/>
      <c r="V1009" s="17"/>
      <c r="W1009" s="17"/>
      <c r="X1009" s="17"/>
      <c r="Y1009" s="17"/>
      <c r="Z1009" s="17"/>
      <c r="AA1009" s="17"/>
      <c r="AB1009" s="17"/>
      <c r="AC1009" s="17"/>
      <c r="AD1009" s="17"/>
      <c r="AE1009" s="17"/>
      <c r="AF1009" s="17"/>
      <c r="AG1009" s="17"/>
      <c r="AH1009" s="17"/>
      <c r="AI1009" s="17"/>
      <c r="AJ1009" s="17"/>
      <c r="AK1009" s="17"/>
      <c r="AL1009" s="17"/>
      <c r="AM1009" s="17"/>
      <c r="AN1009" s="17"/>
      <c r="AO1009" s="17"/>
      <c r="AP1009" s="17"/>
      <c r="AQ1009" s="17"/>
      <c r="AR1009" s="17"/>
    </row>
    <row r="1010" spans="2:44" x14ac:dyDescent="0.5">
      <c r="B1010" s="24" t="s">
        <v>75</v>
      </c>
      <c r="C1010" s="17"/>
      <c r="D1010" s="17"/>
      <c r="E1010" s="17"/>
      <c r="F1010" s="17"/>
      <c r="G1010" s="17"/>
      <c r="H1010" s="17"/>
      <c r="I1010" s="17"/>
      <c r="J1010" s="17"/>
      <c r="K1010" s="17"/>
      <c r="L1010" s="17"/>
      <c r="M1010" s="17"/>
      <c r="N1010" s="17"/>
      <c r="O1010" s="17"/>
      <c r="P1010" s="17"/>
      <c r="Q1010" s="17"/>
      <c r="R1010" s="17"/>
      <c r="S1010" s="17"/>
      <c r="T1010" s="17"/>
      <c r="U1010" s="17"/>
      <c r="V1010" s="17"/>
      <c r="W1010" s="17"/>
      <c r="X1010" s="17"/>
      <c r="Y1010" s="17"/>
      <c r="Z1010" s="17"/>
      <c r="AA1010" s="17"/>
      <c r="AB1010" s="17"/>
      <c r="AC1010" s="17"/>
      <c r="AD1010" s="17"/>
      <c r="AE1010" s="17"/>
      <c r="AF1010" s="17"/>
      <c r="AG1010" s="17"/>
      <c r="AH1010" s="17"/>
      <c r="AI1010" s="17"/>
      <c r="AJ1010" s="17"/>
      <c r="AK1010" s="17"/>
      <c r="AL1010" s="17"/>
      <c r="AM1010" s="17"/>
      <c r="AN1010" s="17"/>
      <c r="AO1010" s="17"/>
      <c r="AP1010" s="17"/>
      <c r="AQ1010" s="17"/>
      <c r="AR1010" s="17"/>
    </row>
    <row r="1011" spans="2:44" x14ac:dyDescent="0.5">
      <c r="B1011" t="s">
        <v>284</v>
      </c>
      <c r="C1011" s="17">
        <v>0.23252295674691001</v>
      </c>
      <c r="D1011" s="17">
        <v>0.29278696739663601</v>
      </c>
      <c r="E1011" s="17">
        <v>0.172503998348844</v>
      </c>
      <c r="F1011" s="17"/>
      <c r="G1011" s="17">
        <v>0.236170383432972</v>
      </c>
      <c r="H1011" s="17">
        <v>0.231403894866793</v>
      </c>
      <c r="I1011" s="17">
        <v>0.23174298607837401</v>
      </c>
      <c r="J1011" s="17">
        <v>0.216202499029085</v>
      </c>
      <c r="K1011" s="17">
        <v>0.220703194922484</v>
      </c>
      <c r="L1011" s="17">
        <v>0.25294008176424099</v>
      </c>
      <c r="M1011" s="17"/>
      <c r="N1011" s="17">
        <v>0.29995064833152901</v>
      </c>
      <c r="O1011" s="17">
        <v>0.20911795943030601</v>
      </c>
      <c r="P1011" s="17">
        <v>0.19011607761796501</v>
      </c>
      <c r="Q1011" s="17">
        <v>0.22004028581188301</v>
      </c>
      <c r="R1011" s="17"/>
      <c r="S1011" s="17">
        <v>0.26072732184957598</v>
      </c>
      <c r="T1011" s="17">
        <v>0.191333833279137</v>
      </c>
      <c r="U1011" s="17">
        <v>0.248431230785047</v>
      </c>
      <c r="V1011" s="17">
        <v>0.206239655322767</v>
      </c>
      <c r="W1011" s="17">
        <v>0.21271618179236201</v>
      </c>
      <c r="X1011" s="17">
        <v>0.26700020167882699</v>
      </c>
      <c r="Y1011" s="17">
        <v>0.27827375455051501</v>
      </c>
      <c r="Z1011" s="17">
        <v>0.248539821432817</v>
      </c>
      <c r="AA1011" s="17">
        <v>0.23871552542282801</v>
      </c>
      <c r="AB1011" s="17">
        <v>0.186640221399693</v>
      </c>
      <c r="AC1011" s="17">
        <v>0.27405334063015802</v>
      </c>
      <c r="AD1011" s="17">
        <v>0.15974423230207699</v>
      </c>
      <c r="AE1011" s="17"/>
      <c r="AF1011" s="17">
        <v>0.234974285349589</v>
      </c>
      <c r="AG1011" s="17">
        <v>0.25838151066498299</v>
      </c>
      <c r="AH1011" s="17">
        <v>0.19330687827610399</v>
      </c>
      <c r="AI1011" s="17"/>
      <c r="AJ1011" s="17">
        <v>0.24452074554568701</v>
      </c>
      <c r="AK1011" s="17">
        <v>0.270813902432052</v>
      </c>
      <c r="AL1011" s="17">
        <v>0.26286339139510601</v>
      </c>
      <c r="AM1011" s="17">
        <v>0.21852653381609899</v>
      </c>
      <c r="AN1011" s="17">
        <v>0.15071892943405099</v>
      </c>
      <c r="AO1011" s="17"/>
      <c r="AP1011" s="17">
        <v>0.24634138540298001</v>
      </c>
      <c r="AQ1011" s="17">
        <v>0.27233647285761098</v>
      </c>
      <c r="AR1011" s="17">
        <v>0.29620393474562101</v>
      </c>
    </row>
    <row r="1012" spans="2:44" x14ac:dyDescent="0.5">
      <c r="B1012" t="s">
        <v>285</v>
      </c>
      <c r="C1012" s="17">
        <v>0.48260384682297103</v>
      </c>
      <c r="D1012" s="17">
        <v>0.47559846900792002</v>
      </c>
      <c r="E1012" s="17">
        <v>0.49040083554213698</v>
      </c>
      <c r="F1012" s="17"/>
      <c r="G1012" s="17">
        <v>0.428208669193338</v>
      </c>
      <c r="H1012" s="17">
        <v>0.48101695415461698</v>
      </c>
      <c r="I1012" s="17">
        <v>0.47117227019892999</v>
      </c>
      <c r="J1012" s="17">
        <v>0.48345499833892702</v>
      </c>
      <c r="K1012" s="17">
        <v>0.49172773977585399</v>
      </c>
      <c r="L1012" s="17">
        <v>0.52262636072675706</v>
      </c>
      <c r="M1012" s="17"/>
      <c r="N1012" s="17">
        <v>0.48194901375253002</v>
      </c>
      <c r="O1012" s="17">
        <v>0.52506406285092599</v>
      </c>
      <c r="P1012" s="17">
        <v>0.49308672844228502</v>
      </c>
      <c r="Q1012" s="17">
        <v>0.43058016723388098</v>
      </c>
      <c r="R1012" s="17"/>
      <c r="S1012" s="17">
        <v>0.45540431009633497</v>
      </c>
      <c r="T1012" s="17">
        <v>0.55266841236154696</v>
      </c>
      <c r="U1012" s="17">
        <v>0.44415994758946298</v>
      </c>
      <c r="V1012" s="17">
        <v>0.49829314386606599</v>
      </c>
      <c r="W1012" s="17">
        <v>0.50057442772309102</v>
      </c>
      <c r="X1012" s="17">
        <v>0.43458815755508301</v>
      </c>
      <c r="Y1012" s="17">
        <v>0.44113847233499998</v>
      </c>
      <c r="Z1012" s="17">
        <v>0.49834789579152899</v>
      </c>
      <c r="AA1012" s="17">
        <v>0.455771117376646</v>
      </c>
      <c r="AB1012" s="17">
        <v>0.51717510194104599</v>
      </c>
      <c r="AC1012" s="17">
        <v>0.47985676566091301</v>
      </c>
      <c r="AD1012" s="17">
        <v>0.553642123069232</v>
      </c>
      <c r="AE1012" s="17"/>
      <c r="AF1012" s="17">
        <v>0.49788177256573302</v>
      </c>
      <c r="AG1012" s="17">
        <v>0.50188644640230395</v>
      </c>
      <c r="AH1012" s="17">
        <v>0.43499858968494298</v>
      </c>
      <c r="AI1012" s="17"/>
      <c r="AJ1012" s="17">
        <v>0.51911081453623298</v>
      </c>
      <c r="AK1012" s="17">
        <v>0.46624801577063701</v>
      </c>
      <c r="AL1012" s="17">
        <v>0.51408009524225795</v>
      </c>
      <c r="AM1012" s="17">
        <v>0.39297983758514599</v>
      </c>
      <c r="AN1012" s="17">
        <v>0.43727327888011402</v>
      </c>
      <c r="AO1012" s="17"/>
      <c r="AP1012" s="17">
        <v>0.53167800060761405</v>
      </c>
      <c r="AQ1012" s="17">
        <v>0.50527079745423198</v>
      </c>
      <c r="AR1012" s="17">
        <v>0.44621926662389499</v>
      </c>
    </row>
    <row r="1013" spans="2:44" x14ac:dyDescent="0.5">
      <c r="B1013" t="s">
        <v>286</v>
      </c>
      <c r="C1013" s="17">
        <v>0.19348982724323399</v>
      </c>
      <c r="D1013" s="17">
        <v>0.15080860382598801</v>
      </c>
      <c r="E1013" s="17">
        <v>0.23596085656485599</v>
      </c>
      <c r="F1013" s="17"/>
      <c r="G1013" s="17">
        <v>0.191969541406562</v>
      </c>
      <c r="H1013" s="17">
        <v>0.21105404849047199</v>
      </c>
      <c r="I1013" s="17">
        <v>0.19243813150734199</v>
      </c>
      <c r="J1013" s="17">
        <v>0.21376092175297501</v>
      </c>
      <c r="K1013" s="17">
        <v>0.20984359244986001</v>
      </c>
      <c r="L1013" s="17">
        <v>0.153510112276764</v>
      </c>
      <c r="M1013" s="17"/>
      <c r="N1013" s="17">
        <v>0.16196476978004301</v>
      </c>
      <c r="O1013" s="17">
        <v>0.175077728612133</v>
      </c>
      <c r="P1013" s="17">
        <v>0.24032309821293399</v>
      </c>
      <c r="Q1013" s="17">
        <v>0.20533347758348999</v>
      </c>
      <c r="R1013" s="17"/>
      <c r="S1013" s="17">
        <v>0.20751756289612799</v>
      </c>
      <c r="T1013" s="17">
        <v>0.17096687710394901</v>
      </c>
      <c r="U1013" s="17">
        <v>0.21626083179937899</v>
      </c>
      <c r="V1013" s="17">
        <v>0.18338696655720299</v>
      </c>
      <c r="W1013" s="17">
        <v>0.22509297786260399</v>
      </c>
      <c r="X1013" s="17">
        <v>0.20177472191618401</v>
      </c>
      <c r="Y1013" s="17">
        <v>0.173078490776511</v>
      </c>
      <c r="Z1013" s="17">
        <v>0.177492595992984</v>
      </c>
      <c r="AA1013" s="17">
        <v>0.21733287108749799</v>
      </c>
      <c r="AB1013" s="17">
        <v>0.181025359561647</v>
      </c>
      <c r="AC1013" s="17">
        <v>0.17448803771864099</v>
      </c>
      <c r="AD1013" s="17">
        <v>0.15354500648202701</v>
      </c>
      <c r="AE1013" s="17"/>
      <c r="AF1013" s="17">
        <v>0.185724580488245</v>
      </c>
      <c r="AG1013" s="17">
        <v>0.18054336006899299</v>
      </c>
      <c r="AH1013" s="17">
        <v>0.22256441972504901</v>
      </c>
      <c r="AI1013" s="17"/>
      <c r="AJ1013" s="17">
        <v>0.164046843786949</v>
      </c>
      <c r="AK1013" s="17">
        <v>0.19416626996908901</v>
      </c>
      <c r="AL1013" s="17">
        <v>0.16897591049317701</v>
      </c>
      <c r="AM1013" s="17">
        <v>0.25884933818088601</v>
      </c>
      <c r="AN1013" s="17">
        <v>0.241445698115998</v>
      </c>
      <c r="AO1013" s="17"/>
      <c r="AP1013" s="17">
        <v>0.165624918024074</v>
      </c>
      <c r="AQ1013" s="17">
        <v>0.15655076198569701</v>
      </c>
      <c r="AR1013" s="17">
        <v>0.175475661102444</v>
      </c>
    </row>
    <row r="1014" spans="2:44" x14ac:dyDescent="0.5">
      <c r="B1014" t="s">
        <v>287</v>
      </c>
      <c r="C1014" s="17">
        <v>1.9492058270101201E-2</v>
      </c>
      <c r="D1014" s="17">
        <v>1.9853380692491301E-2</v>
      </c>
      <c r="E1014" s="17">
        <v>1.9215455877250601E-2</v>
      </c>
      <c r="F1014" s="17"/>
      <c r="G1014" s="17">
        <v>4.51017621993633E-2</v>
      </c>
      <c r="H1014" s="17">
        <v>2.2714827949119099E-2</v>
      </c>
      <c r="I1014" s="17">
        <v>2.1439072695989599E-2</v>
      </c>
      <c r="J1014" s="17">
        <v>1.52885532157416E-2</v>
      </c>
      <c r="K1014" s="17">
        <v>6.1883942807195802E-3</v>
      </c>
      <c r="L1014" s="17">
        <v>1.0625274772279701E-2</v>
      </c>
      <c r="M1014" s="17"/>
      <c r="N1014" s="17">
        <v>1.2550370482466299E-2</v>
      </c>
      <c r="O1014" s="17">
        <v>2.6769413160186498E-2</v>
      </c>
      <c r="P1014" s="17">
        <v>1.9375492981561999E-2</v>
      </c>
      <c r="Q1014" s="17">
        <v>1.9702296166679401E-2</v>
      </c>
      <c r="R1014" s="17"/>
      <c r="S1014" s="17">
        <v>2.0082003162684801E-2</v>
      </c>
      <c r="T1014" s="17">
        <v>3.4093839874036899E-2</v>
      </c>
      <c r="U1014" s="17">
        <v>1.18806636889697E-2</v>
      </c>
      <c r="V1014" s="17">
        <v>2.2348471837952799E-2</v>
      </c>
      <c r="W1014" s="17">
        <v>7.2808935517939301E-3</v>
      </c>
      <c r="X1014" s="17">
        <v>1.7385544352475898E-2</v>
      </c>
      <c r="Y1014" s="17">
        <v>1.1548947659426901E-2</v>
      </c>
      <c r="Z1014" s="17">
        <v>3.85423359809067E-2</v>
      </c>
      <c r="AA1014" s="17">
        <v>1.7164507206540201E-2</v>
      </c>
      <c r="AB1014" s="17">
        <v>2.0099474435290501E-2</v>
      </c>
      <c r="AC1014" s="17">
        <v>1.01659214720117E-2</v>
      </c>
      <c r="AD1014" s="17">
        <v>1.84141114710825E-2</v>
      </c>
      <c r="AE1014" s="17"/>
      <c r="AF1014" s="17">
        <v>2.0750311482103399E-2</v>
      </c>
      <c r="AG1014" s="17">
        <v>1.20242584945931E-2</v>
      </c>
      <c r="AH1014" s="17">
        <v>2.6800640372854501E-2</v>
      </c>
      <c r="AI1014" s="17"/>
      <c r="AJ1014" s="17">
        <v>1.5075757300076801E-2</v>
      </c>
      <c r="AK1014" s="17">
        <v>1.49089160530371E-2</v>
      </c>
      <c r="AL1014" s="17">
        <v>6.99299924593756E-3</v>
      </c>
      <c r="AM1014" s="17">
        <v>2.9021005452819101E-2</v>
      </c>
      <c r="AN1014" s="17">
        <v>3.3468396727658299E-2</v>
      </c>
      <c r="AO1014" s="17"/>
      <c r="AP1014" s="17">
        <v>1.6286686009458901E-2</v>
      </c>
      <c r="AQ1014" s="17">
        <v>1.4785222106020899E-2</v>
      </c>
      <c r="AR1014" s="17">
        <v>2.28154220329774E-2</v>
      </c>
    </row>
    <row r="1015" spans="2:44" x14ac:dyDescent="0.5">
      <c r="B1015" t="s">
        <v>288</v>
      </c>
      <c r="C1015" s="17">
        <v>9.3084263144893493E-3</v>
      </c>
      <c r="D1015" s="17">
        <v>1.17898441349447E-2</v>
      </c>
      <c r="E1015" s="17">
        <v>6.9199224358735996E-3</v>
      </c>
      <c r="F1015" s="17"/>
      <c r="G1015" s="17">
        <v>1.71766317339959E-2</v>
      </c>
      <c r="H1015" s="17">
        <v>9.0249523828398598E-3</v>
      </c>
      <c r="I1015" s="17">
        <v>9.3004481169011305E-3</v>
      </c>
      <c r="J1015" s="17">
        <v>9.1385553539060499E-3</v>
      </c>
      <c r="K1015" s="17">
        <v>0</v>
      </c>
      <c r="L1015" s="17">
        <v>1.0718624152553801E-2</v>
      </c>
      <c r="M1015" s="17"/>
      <c r="N1015" s="17">
        <v>1.6564039505193801E-3</v>
      </c>
      <c r="O1015" s="17">
        <v>7.0701062789649202E-3</v>
      </c>
      <c r="P1015" s="17">
        <v>1.68486349798312E-2</v>
      </c>
      <c r="Q1015" s="17">
        <v>1.33511698754618E-2</v>
      </c>
      <c r="R1015" s="17"/>
      <c r="S1015" s="17">
        <v>0</v>
      </c>
      <c r="T1015" s="17">
        <v>7.6384946143417702E-3</v>
      </c>
      <c r="U1015" s="17">
        <v>0</v>
      </c>
      <c r="V1015" s="17">
        <v>3.08612004826707E-2</v>
      </c>
      <c r="W1015" s="17">
        <v>6.4961341163606101E-3</v>
      </c>
      <c r="X1015" s="17">
        <v>2.13590265693064E-2</v>
      </c>
      <c r="Y1015" s="17">
        <v>1.19166186916602E-2</v>
      </c>
      <c r="Z1015" s="17">
        <v>0</v>
      </c>
      <c r="AA1015" s="17">
        <v>9.6826159646863797E-3</v>
      </c>
      <c r="AB1015" s="17">
        <v>0</v>
      </c>
      <c r="AC1015" s="17">
        <v>0</v>
      </c>
      <c r="AD1015" s="17">
        <v>3.8321571407640198E-2</v>
      </c>
      <c r="AE1015" s="17"/>
      <c r="AF1015" s="17">
        <v>1.20036314177157E-2</v>
      </c>
      <c r="AG1015" s="17">
        <v>4.9139344622672601E-3</v>
      </c>
      <c r="AH1015" s="17">
        <v>7.68030142157918E-3</v>
      </c>
      <c r="AI1015" s="17"/>
      <c r="AJ1015" s="17">
        <v>7.3190849776639897E-3</v>
      </c>
      <c r="AK1015" s="17">
        <v>7.0776482213956004E-3</v>
      </c>
      <c r="AL1015" s="17">
        <v>0</v>
      </c>
      <c r="AM1015" s="17">
        <v>2.46365555144934E-2</v>
      </c>
      <c r="AN1015" s="17">
        <v>1.0795691690706599E-2</v>
      </c>
      <c r="AO1015" s="17"/>
      <c r="AP1015" s="17">
        <v>0</v>
      </c>
      <c r="AQ1015" s="17">
        <v>5.2906231816953397E-3</v>
      </c>
      <c r="AR1015" s="17">
        <v>0</v>
      </c>
    </row>
    <row r="1016" spans="2:44" x14ac:dyDescent="0.5">
      <c r="B1016" t="s">
        <v>87</v>
      </c>
      <c r="C1016" s="17">
        <v>6.2582884602294095E-2</v>
      </c>
      <c r="D1016" s="17">
        <v>4.91627349420201E-2</v>
      </c>
      <c r="E1016" s="17">
        <v>7.4998931231038707E-2</v>
      </c>
      <c r="F1016" s="17"/>
      <c r="G1016" s="17">
        <v>8.1373012033769093E-2</v>
      </c>
      <c r="H1016" s="17">
        <v>4.4785322156159803E-2</v>
      </c>
      <c r="I1016" s="17">
        <v>7.3907091402462405E-2</v>
      </c>
      <c r="J1016" s="17">
        <v>6.2154472309366299E-2</v>
      </c>
      <c r="K1016" s="17">
        <v>7.1537078571082394E-2</v>
      </c>
      <c r="L1016" s="17">
        <v>4.9579546307403702E-2</v>
      </c>
      <c r="M1016" s="17"/>
      <c r="N1016" s="17">
        <v>4.1928793702913199E-2</v>
      </c>
      <c r="O1016" s="17">
        <v>5.6900729667484003E-2</v>
      </c>
      <c r="P1016" s="17">
        <v>4.0249967765422001E-2</v>
      </c>
      <c r="Q1016" s="17">
        <v>0.110992603328605</v>
      </c>
      <c r="R1016" s="17"/>
      <c r="S1016" s="17">
        <v>5.6268801995276001E-2</v>
      </c>
      <c r="T1016" s="17">
        <v>4.32985427669886E-2</v>
      </c>
      <c r="U1016" s="17">
        <v>7.9267326137141297E-2</v>
      </c>
      <c r="V1016" s="17">
        <v>5.8870561933341302E-2</v>
      </c>
      <c r="W1016" s="17">
        <v>4.7839384953787902E-2</v>
      </c>
      <c r="X1016" s="17">
        <v>5.7892347928123797E-2</v>
      </c>
      <c r="Y1016" s="17">
        <v>8.4043715986885703E-2</v>
      </c>
      <c r="Z1016" s="17">
        <v>3.7077350801762797E-2</v>
      </c>
      <c r="AA1016" s="17">
        <v>6.1333362941801597E-2</v>
      </c>
      <c r="AB1016" s="17">
        <v>9.5059842662323701E-2</v>
      </c>
      <c r="AC1016" s="17">
        <v>6.1435934518276301E-2</v>
      </c>
      <c r="AD1016" s="17">
        <v>7.6332955267941399E-2</v>
      </c>
      <c r="AE1016" s="17"/>
      <c r="AF1016" s="17">
        <v>4.8665418696613102E-2</v>
      </c>
      <c r="AG1016" s="17">
        <v>4.2250489906859499E-2</v>
      </c>
      <c r="AH1016" s="17">
        <v>0.114649170519469</v>
      </c>
      <c r="AI1016" s="17"/>
      <c r="AJ1016" s="17">
        <v>4.9926753853390397E-2</v>
      </c>
      <c r="AK1016" s="17">
        <v>4.6785247553788697E-2</v>
      </c>
      <c r="AL1016" s="17">
        <v>4.7087603623521698E-2</v>
      </c>
      <c r="AM1016" s="17">
        <v>7.5986729450556401E-2</v>
      </c>
      <c r="AN1016" s="17">
        <v>0.12629800515147299</v>
      </c>
      <c r="AO1016" s="17"/>
      <c r="AP1016" s="17">
        <v>4.0069009955873501E-2</v>
      </c>
      <c r="AQ1016" s="17">
        <v>4.5766122414743898E-2</v>
      </c>
      <c r="AR1016" s="17">
        <v>5.92857154950635E-2</v>
      </c>
    </row>
    <row r="1017" spans="2:44" x14ac:dyDescent="0.5">
      <c r="B1017" t="s">
        <v>289</v>
      </c>
      <c r="C1017" s="17">
        <v>0.71512680356988101</v>
      </c>
      <c r="D1017" s="17">
        <v>0.76838543640455603</v>
      </c>
      <c r="E1017" s="17">
        <v>0.66290483389098098</v>
      </c>
      <c r="F1017" s="17"/>
      <c r="G1017" s="17">
        <v>0.66437905262631003</v>
      </c>
      <c r="H1017" s="17">
        <v>0.71242084902141001</v>
      </c>
      <c r="I1017" s="17">
        <v>0.702915256277305</v>
      </c>
      <c r="J1017" s="17">
        <v>0.69965749736801197</v>
      </c>
      <c r="K1017" s="17">
        <v>0.71243093469833796</v>
      </c>
      <c r="L1017" s="17">
        <v>0.77556644249099904</v>
      </c>
      <c r="M1017" s="17"/>
      <c r="N1017" s="17">
        <v>0.78189966208405803</v>
      </c>
      <c r="O1017" s="17">
        <v>0.73418202228123197</v>
      </c>
      <c r="P1017" s="17">
        <v>0.68320280606025097</v>
      </c>
      <c r="Q1017" s="17">
        <v>0.65062045304576399</v>
      </c>
      <c r="R1017" s="17"/>
      <c r="S1017" s="17">
        <v>0.71613163194591101</v>
      </c>
      <c r="T1017" s="17">
        <v>0.74400224564068396</v>
      </c>
      <c r="U1017" s="17">
        <v>0.69259117837451001</v>
      </c>
      <c r="V1017" s="17">
        <v>0.70453279918883305</v>
      </c>
      <c r="W1017" s="17">
        <v>0.71329060951545298</v>
      </c>
      <c r="X1017" s="17">
        <v>0.70158835923391005</v>
      </c>
      <c r="Y1017" s="17">
        <v>0.71941222688551598</v>
      </c>
      <c r="Z1017" s="17">
        <v>0.74688771722434599</v>
      </c>
      <c r="AA1017" s="17">
        <v>0.69448664279947403</v>
      </c>
      <c r="AB1017" s="17">
        <v>0.70381532334073904</v>
      </c>
      <c r="AC1017" s="17">
        <v>0.75391010629107102</v>
      </c>
      <c r="AD1017" s="17">
        <v>0.71338635537130901</v>
      </c>
      <c r="AE1017" s="17"/>
      <c r="AF1017" s="17">
        <v>0.73285605791532205</v>
      </c>
      <c r="AG1017" s="17">
        <v>0.760267957067287</v>
      </c>
      <c r="AH1017" s="17">
        <v>0.62830546796104803</v>
      </c>
      <c r="AI1017" s="17"/>
      <c r="AJ1017" s="17">
        <v>0.76363156008192001</v>
      </c>
      <c r="AK1017" s="17">
        <v>0.73706191820268896</v>
      </c>
      <c r="AL1017" s="17">
        <v>0.77694348663736401</v>
      </c>
      <c r="AM1017" s="17">
        <v>0.61150637140124497</v>
      </c>
      <c r="AN1017" s="17">
        <v>0.58799220831416399</v>
      </c>
      <c r="AO1017" s="17"/>
      <c r="AP1017" s="17">
        <v>0.77801938601059395</v>
      </c>
      <c r="AQ1017" s="17">
        <v>0.77760727031184296</v>
      </c>
      <c r="AR1017" s="17">
        <v>0.74242320136951601</v>
      </c>
    </row>
    <row r="1018" spans="2:44" x14ac:dyDescent="0.5">
      <c r="B1018" t="s">
        <v>290</v>
      </c>
      <c r="C1018" s="17">
        <v>2.8800484584590499E-2</v>
      </c>
      <c r="D1018" s="17">
        <v>3.1643224827435999E-2</v>
      </c>
      <c r="E1018" s="17">
        <v>2.6135378313124201E-2</v>
      </c>
      <c r="F1018" s="17"/>
      <c r="G1018" s="17">
        <v>6.22783939333591E-2</v>
      </c>
      <c r="H1018" s="17">
        <v>3.17397803319589E-2</v>
      </c>
      <c r="I1018" s="17">
        <v>3.0739520812890699E-2</v>
      </c>
      <c r="J1018" s="17">
        <v>2.4427108569647599E-2</v>
      </c>
      <c r="K1018" s="17">
        <v>6.1883942807195802E-3</v>
      </c>
      <c r="L1018" s="17">
        <v>2.1343898924833501E-2</v>
      </c>
      <c r="M1018" s="17"/>
      <c r="N1018" s="17">
        <v>1.42067744329857E-2</v>
      </c>
      <c r="O1018" s="17">
        <v>3.3839519439151401E-2</v>
      </c>
      <c r="P1018" s="17">
        <v>3.6224127961393203E-2</v>
      </c>
      <c r="Q1018" s="17">
        <v>3.3053466042141301E-2</v>
      </c>
      <c r="R1018" s="17"/>
      <c r="S1018" s="17">
        <v>2.0082003162684801E-2</v>
      </c>
      <c r="T1018" s="17">
        <v>4.1732334488378701E-2</v>
      </c>
      <c r="U1018" s="17">
        <v>1.18806636889697E-2</v>
      </c>
      <c r="V1018" s="17">
        <v>5.3209672320623499E-2</v>
      </c>
      <c r="W1018" s="17">
        <v>1.3777027668154499E-2</v>
      </c>
      <c r="X1018" s="17">
        <v>3.8744570921782302E-2</v>
      </c>
      <c r="Y1018" s="17">
        <v>2.3465566351087101E-2</v>
      </c>
      <c r="Z1018" s="17">
        <v>3.85423359809067E-2</v>
      </c>
      <c r="AA1018" s="17">
        <v>2.6847123171226599E-2</v>
      </c>
      <c r="AB1018" s="17">
        <v>2.0099474435290501E-2</v>
      </c>
      <c r="AC1018" s="17">
        <v>1.01659214720117E-2</v>
      </c>
      <c r="AD1018" s="17">
        <v>5.6735682878722597E-2</v>
      </c>
      <c r="AE1018" s="17"/>
      <c r="AF1018" s="17">
        <v>3.2753942899819102E-2</v>
      </c>
      <c r="AG1018" s="17">
        <v>1.6938192956860401E-2</v>
      </c>
      <c r="AH1018" s="17">
        <v>3.44809417944337E-2</v>
      </c>
      <c r="AI1018" s="17"/>
      <c r="AJ1018" s="17">
        <v>2.2394842277740801E-2</v>
      </c>
      <c r="AK1018" s="17">
        <v>2.1986564274432699E-2</v>
      </c>
      <c r="AL1018" s="17">
        <v>6.99299924593756E-3</v>
      </c>
      <c r="AM1018" s="17">
        <v>5.3657560967312501E-2</v>
      </c>
      <c r="AN1018" s="17">
        <v>4.4264088418364898E-2</v>
      </c>
      <c r="AO1018" s="17"/>
      <c r="AP1018" s="17">
        <v>1.6286686009458901E-2</v>
      </c>
      <c r="AQ1018" s="17">
        <v>2.00758452877162E-2</v>
      </c>
      <c r="AR1018" s="17">
        <v>2.28154220329774E-2</v>
      </c>
    </row>
    <row r="1019" spans="2:44" x14ac:dyDescent="0.5">
      <c r="B1019" t="s">
        <v>90</v>
      </c>
      <c r="C1019" s="17">
        <v>0.68632631898529095</v>
      </c>
      <c r="D1019" s="17">
        <v>0.73674221157712005</v>
      </c>
      <c r="E1019" s="17">
        <v>0.63676945557785702</v>
      </c>
      <c r="F1019" s="17"/>
      <c r="G1019" s="17">
        <v>0.60210065869295104</v>
      </c>
      <c r="H1019" s="17">
        <v>0.680681068689451</v>
      </c>
      <c r="I1019" s="17">
        <v>0.672175735464414</v>
      </c>
      <c r="J1019" s="17">
        <v>0.67523038879836395</v>
      </c>
      <c r="K1019" s="17">
        <v>0.70624254041761803</v>
      </c>
      <c r="L1019" s="17">
        <v>0.75422254356616503</v>
      </c>
      <c r="M1019" s="17"/>
      <c r="N1019" s="17">
        <v>0.76769288765107202</v>
      </c>
      <c r="O1019" s="17">
        <v>0.70034250284207999</v>
      </c>
      <c r="P1019" s="17">
        <v>0.64697867809885801</v>
      </c>
      <c r="Q1019" s="17">
        <v>0.617566987003623</v>
      </c>
      <c r="R1019" s="17"/>
      <c r="S1019" s="17">
        <v>0.69604962878322596</v>
      </c>
      <c r="T1019" s="17">
        <v>0.70226991115230497</v>
      </c>
      <c r="U1019" s="17">
        <v>0.68071051468554</v>
      </c>
      <c r="V1019" s="17">
        <v>0.65132312686820903</v>
      </c>
      <c r="W1019" s="17">
        <v>0.69951358184729895</v>
      </c>
      <c r="X1019" s="17">
        <v>0.66284378831212798</v>
      </c>
      <c r="Y1019" s="17">
        <v>0.695946660534429</v>
      </c>
      <c r="Z1019" s="17">
        <v>0.70834538124344004</v>
      </c>
      <c r="AA1019" s="17">
        <v>0.66763951962824797</v>
      </c>
      <c r="AB1019" s="17">
        <v>0.68371584890544901</v>
      </c>
      <c r="AC1019" s="17">
        <v>0.74374418481905902</v>
      </c>
      <c r="AD1019" s="17">
        <v>0.65665067249258602</v>
      </c>
      <c r="AE1019" s="17"/>
      <c r="AF1019" s="17">
        <v>0.70010211501550301</v>
      </c>
      <c r="AG1019" s="17">
        <v>0.74332976411042695</v>
      </c>
      <c r="AH1019" s="17">
        <v>0.59382452616661396</v>
      </c>
      <c r="AI1019" s="17"/>
      <c r="AJ1019" s="17">
        <v>0.74123671780417899</v>
      </c>
      <c r="AK1019" s="17">
        <v>0.71507535392825705</v>
      </c>
      <c r="AL1019" s="17">
        <v>0.76995048739142702</v>
      </c>
      <c r="AM1019" s="17">
        <v>0.55784881043393297</v>
      </c>
      <c r="AN1019" s="17">
        <v>0.54372811989579894</v>
      </c>
      <c r="AO1019" s="17"/>
      <c r="AP1019" s="17">
        <v>0.76173270000113502</v>
      </c>
      <c r="AQ1019" s="17">
        <v>0.75753142502412596</v>
      </c>
      <c r="AR1019" s="17">
        <v>0.71960777933653797</v>
      </c>
    </row>
    <row r="1020" spans="2:44" x14ac:dyDescent="0.5">
      <c r="C1020" s="17"/>
      <c r="D1020" s="17"/>
      <c r="E1020" s="17"/>
      <c r="F1020" s="17"/>
      <c r="G1020" s="17"/>
      <c r="H1020" s="17"/>
      <c r="I1020" s="17"/>
      <c r="J1020" s="17"/>
      <c r="K1020" s="17"/>
      <c r="L1020" s="17"/>
      <c r="M1020" s="17"/>
      <c r="N1020" s="17"/>
      <c r="O1020" s="17"/>
      <c r="P1020" s="17"/>
      <c r="Q1020" s="17"/>
      <c r="R1020" s="17"/>
      <c r="S1020" s="17"/>
      <c r="T1020" s="17"/>
      <c r="U1020" s="17"/>
      <c r="V1020" s="17"/>
      <c r="W1020" s="17"/>
      <c r="X1020" s="17"/>
      <c r="Y1020" s="17"/>
      <c r="Z1020" s="17"/>
      <c r="AA1020" s="17"/>
      <c r="AB1020" s="17"/>
      <c r="AC1020" s="17"/>
      <c r="AD1020" s="17"/>
      <c r="AE1020" s="17"/>
      <c r="AF1020" s="17"/>
      <c r="AG1020" s="17"/>
      <c r="AH1020" s="17"/>
      <c r="AI1020" s="17"/>
      <c r="AJ1020" s="17"/>
      <c r="AK1020" s="17"/>
      <c r="AL1020" s="17"/>
      <c r="AM1020" s="17"/>
      <c r="AN1020" s="17"/>
      <c r="AO1020" s="17"/>
      <c r="AP1020" s="17"/>
      <c r="AQ1020" s="17"/>
      <c r="AR1020" s="17"/>
    </row>
    <row r="1021" spans="2:44" x14ac:dyDescent="0.5">
      <c r="B1021" s="6" t="s">
        <v>411</v>
      </c>
      <c r="C1021" s="17"/>
      <c r="D1021" s="17"/>
      <c r="E1021" s="17"/>
      <c r="F1021" s="17"/>
      <c r="G1021" s="17"/>
      <c r="H1021" s="17"/>
      <c r="I1021" s="17"/>
      <c r="J1021" s="17"/>
      <c r="K1021" s="17"/>
      <c r="L1021" s="17"/>
      <c r="M1021" s="17"/>
      <c r="N1021" s="17"/>
      <c r="O1021" s="17"/>
      <c r="P1021" s="17"/>
      <c r="Q1021" s="17"/>
      <c r="R1021" s="17"/>
      <c r="S1021" s="17"/>
      <c r="T1021" s="17"/>
      <c r="U1021" s="17"/>
      <c r="V1021" s="17"/>
      <c r="W1021" s="17"/>
      <c r="X1021" s="17"/>
      <c r="Y1021" s="17"/>
      <c r="Z1021" s="17"/>
      <c r="AA1021" s="17"/>
      <c r="AB1021" s="17"/>
      <c r="AC1021" s="17"/>
      <c r="AD1021" s="17"/>
      <c r="AE1021" s="17"/>
      <c r="AF1021" s="17"/>
      <c r="AG1021" s="17"/>
      <c r="AH1021" s="17"/>
      <c r="AI1021" s="17"/>
      <c r="AJ1021" s="17"/>
      <c r="AK1021" s="17"/>
      <c r="AL1021" s="17"/>
      <c r="AM1021" s="17"/>
      <c r="AN1021" s="17"/>
      <c r="AO1021" s="17"/>
      <c r="AP1021" s="17"/>
      <c r="AQ1021" s="17"/>
      <c r="AR1021" s="17"/>
    </row>
    <row r="1022" spans="2:44" x14ac:dyDescent="0.5">
      <c r="B1022" s="24" t="s">
        <v>75</v>
      </c>
      <c r="C1022" s="17"/>
      <c r="D1022" s="17"/>
      <c r="E1022" s="17"/>
      <c r="F1022" s="17"/>
      <c r="G1022" s="17"/>
      <c r="H1022" s="17"/>
      <c r="I1022" s="17"/>
      <c r="J1022" s="17"/>
      <c r="K1022" s="17"/>
      <c r="L1022" s="17"/>
      <c r="M1022" s="17"/>
      <c r="N1022" s="17"/>
      <c r="O1022" s="17"/>
      <c r="P1022" s="17"/>
      <c r="Q1022" s="17"/>
      <c r="R1022" s="17"/>
      <c r="S1022" s="17"/>
      <c r="T1022" s="17"/>
      <c r="U1022" s="17"/>
      <c r="V1022" s="17"/>
      <c r="W1022" s="17"/>
      <c r="X1022" s="17"/>
      <c r="Y1022" s="17"/>
      <c r="Z1022" s="17"/>
      <c r="AA1022" s="17"/>
      <c r="AB1022" s="17"/>
      <c r="AC1022" s="17"/>
      <c r="AD1022" s="17"/>
      <c r="AE1022" s="17"/>
      <c r="AF1022" s="17"/>
      <c r="AG1022" s="17"/>
      <c r="AH1022" s="17"/>
      <c r="AI1022" s="17"/>
      <c r="AJ1022" s="17"/>
      <c r="AK1022" s="17"/>
      <c r="AL1022" s="17"/>
      <c r="AM1022" s="17"/>
      <c r="AN1022" s="17"/>
      <c r="AO1022" s="17"/>
      <c r="AP1022" s="17"/>
      <c r="AQ1022" s="17"/>
      <c r="AR1022" s="17"/>
    </row>
    <row r="1023" spans="2:44" x14ac:dyDescent="0.5">
      <c r="B1023" t="s">
        <v>284</v>
      </c>
      <c r="C1023" s="17">
        <v>0.20196238379693801</v>
      </c>
      <c r="D1023" s="17">
        <v>0.23510579273906601</v>
      </c>
      <c r="E1023" s="17">
        <v>0.16738433969859701</v>
      </c>
      <c r="F1023" s="17"/>
      <c r="G1023" s="17">
        <v>0.24305464099096299</v>
      </c>
      <c r="H1023" s="17">
        <v>0.21326311868752101</v>
      </c>
      <c r="I1023" s="17">
        <v>0.18795125310994301</v>
      </c>
      <c r="J1023" s="17">
        <v>0.19977877348964401</v>
      </c>
      <c r="K1023" s="17">
        <v>0.16403339353316801</v>
      </c>
      <c r="L1023" s="17">
        <v>0.20421188161975801</v>
      </c>
      <c r="M1023" s="17"/>
      <c r="N1023" s="17">
        <v>0.25485515983093399</v>
      </c>
      <c r="O1023" s="17">
        <v>0.20039195719472699</v>
      </c>
      <c r="P1023" s="17">
        <v>0.15368157975042901</v>
      </c>
      <c r="Q1023" s="17">
        <v>0.187295134025</v>
      </c>
      <c r="R1023" s="17"/>
      <c r="S1023" s="17">
        <v>0.22278849347172</v>
      </c>
      <c r="T1023" s="17">
        <v>0.169463894170053</v>
      </c>
      <c r="U1023" s="17">
        <v>0.220288657441297</v>
      </c>
      <c r="V1023" s="17">
        <v>0.18709123391114901</v>
      </c>
      <c r="W1023" s="17">
        <v>0.185806410975563</v>
      </c>
      <c r="X1023" s="17">
        <v>0.23191256718752301</v>
      </c>
      <c r="Y1023" s="17">
        <v>0.21814543527168501</v>
      </c>
      <c r="Z1023" s="17">
        <v>0.202649410404147</v>
      </c>
      <c r="AA1023" s="17">
        <v>0.225943900522243</v>
      </c>
      <c r="AB1023" s="17">
        <v>0.16611759715003199</v>
      </c>
      <c r="AC1023" s="17">
        <v>0.19607510714992599</v>
      </c>
      <c r="AD1023" s="17">
        <v>0.17407503967745</v>
      </c>
      <c r="AE1023" s="17"/>
      <c r="AF1023" s="17">
        <v>0.197630689898143</v>
      </c>
      <c r="AG1023" s="17">
        <v>0.21786315233238401</v>
      </c>
      <c r="AH1023" s="17">
        <v>0.16857631475233401</v>
      </c>
      <c r="AI1023" s="17"/>
      <c r="AJ1023" s="17">
        <v>0.19547534274571601</v>
      </c>
      <c r="AK1023" s="17">
        <v>0.22154573376636699</v>
      </c>
      <c r="AL1023" s="17">
        <v>0.24960351610652401</v>
      </c>
      <c r="AM1023" s="17">
        <v>0.23095149170547299</v>
      </c>
      <c r="AN1023" s="17">
        <v>0.147843596002844</v>
      </c>
      <c r="AO1023" s="17"/>
      <c r="AP1023" s="17">
        <v>0.198987237755296</v>
      </c>
      <c r="AQ1023" s="17">
        <v>0.24614203470721099</v>
      </c>
      <c r="AR1023" s="17">
        <v>0.23445100416005701</v>
      </c>
    </row>
    <row r="1024" spans="2:44" x14ac:dyDescent="0.5">
      <c r="B1024" t="s">
        <v>285</v>
      </c>
      <c r="C1024" s="17">
        <v>0.505618413725199</v>
      </c>
      <c r="D1024" s="17">
        <v>0.50440106313153599</v>
      </c>
      <c r="E1024" s="17">
        <v>0.50879278116904203</v>
      </c>
      <c r="F1024" s="17"/>
      <c r="G1024" s="17">
        <v>0.47194965963614499</v>
      </c>
      <c r="H1024" s="17">
        <v>0.52378260950854605</v>
      </c>
      <c r="I1024" s="17">
        <v>0.50140176160775396</v>
      </c>
      <c r="J1024" s="17">
        <v>0.48940307973130898</v>
      </c>
      <c r="K1024" s="17">
        <v>0.51778450309375701</v>
      </c>
      <c r="L1024" s="17">
        <v>0.52178299412991402</v>
      </c>
      <c r="M1024" s="17"/>
      <c r="N1024" s="17">
        <v>0.51504200554985402</v>
      </c>
      <c r="O1024" s="17">
        <v>0.55319354260225195</v>
      </c>
      <c r="P1024" s="17">
        <v>0.49057765987131702</v>
      </c>
      <c r="Q1024" s="17">
        <v>0.460066016412433</v>
      </c>
      <c r="R1024" s="17"/>
      <c r="S1024" s="17">
        <v>0.51991214970697597</v>
      </c>
      <c r="T1024" s="17">
        <v>0.50931888921436497</v>
      </c>
      <c r="U1024" s="17">
        <v>0.52841278865073904</v>
      </c>
      <c r="V1024" s="17">
        <v>0.469571363857058</v>
      </c>
      <c r="W1024" s="17">
        <v>0.50796252098732197</v>
      </c>
      <c r="X1024" s="17">
        <v>0.50376994575212997</v>
      </c>
      <c r="Y1024" s="17">
        <v>0.47805921206206298</v>
      </c>
      <c r="Z1024" s="17">
        <v>0.49839439903027</v>
      </c>
      <c r="AA1024" s="17">
        <v>0.51077172450959196</v>
      </c>
      <c r="AB1024" s="17">
        <v>0.50064989206583699</v>
      </c>
      <c r="AC1024" s="17">
        <v>0.50259585042093602</v>
      </c>
      <c r="AD1024" s="17">
        <v>0.55473787106007499</v>
      </c>
      <c r="AE1024" s="17"/>
      <c r="AF1024" s="17">
        <v>0.48657208267614399</v>
      </c>
      <c r="AG1024" s="17">
        <v>0.550370988296775</v>
      </c>
      <c r="AH1024" s="17">
        <v>0.46805181870735502</v>
      </c>
      <c r="AI1024" s="17"/>
      <c r="AJ1024" s="17">
        <v>0.52334971045191403</v>
      </c>
      <c r="AK1024" s="17">
        <v>0.55928545584037304</v>
      </c>
      <c r="AL1024" s="17">
        <v>0.51226903723263795</v>
      </c>
      <c r="AM1024" s="17">
        <v>0.28417157012276301</v>
      </c>
      <c r="AN1024" s="17">
        <v>0.45316985662819698</v>
      </c>
      <c r="AO1024" s="17"/>
      <c r="AP1024" s="17">
        <v>0.58209532692157995</v>
      </c>
      <c r="AQ1024" s="17">
        <v>0.53309757945610203</v>
      </c>
      <c r="AR1024" s="17">
        <v>0.49846784496826502</v>
      </c>
    </row>
    <row r="1025" spans="2:44" x14ac:dyDescent="0.5">
      <c r="B1025" t="s">
        <v>286</v>
      </c>
      <c r="C1025" s="17">
        <v>0.21183881972152499</v>
      </c>
      <c r="D1025" s="17">
        <v>0.19087038280913099</v>
      </c>
      <c r="E1025" s="17">
        <v>0.233162386485672</v>
      </c>
      <c r="F1025" s="17"/>
      <c r="G1025" s="17">
        <v>0.18630055862921099</v>
      </c>
      <c r="H1025" s="17">
        <v>0.191659188515625</v>
      </c>
      <c r="I1025" s="17">
        <v>0.22264036012265601</v>
      </c>
      <c r="J1025" s="17">
        <v>0.231945433389742</v>
      </c>
      <c r="K1025" s="17">
        <v>0.24495299091509901</v>
      </c>
      <c r="L1025" s="17">
        <v>0.197667153696479</v>
      </c>
      <c r="M1025" s="17"/>
      <c r="N1025" s="17">
        <v>0.182246906433432</v>
      </c>
      <c r="O1025" s="17">
        <v>0.17300084380577899</v>
      </c>
      <c r="P1025" s="17">
        <v>0.27649683224239402</v>
      </c>
      <c r="Q1025" s="17">
        <v>0.22736277062389601</v>
      </c>
      <c r="R1025" s="17"/>
      <c r="S1025" s="17">
        <v>0.199666272007538</v>
      </c>
      <c r="T1025" s="17">
        <v>0.22949641282330699</v>
      </c>
      <c r="U1025" s="17">
        <v>0.16195470739074699</v>
      </c>
      <c r="V1025" s="17">
        <v>0.26473394664988897</v>
      </c>
      <c r="W1025" s="17">
        <v>0.24046472717800799</v>
      </c>
      <c r="X1025" s="17">
        <v>0.17947484406351299</v>
      </c>
      <c r="Y1025" s="17">
        <v>0.20293287833210699</v>
      </c>
      <c r="Z1025" s="17">
        <v>0.23754991958264701</v>
      </c>
      <c r="AA1025" s="17">
        <v>0.200799166263981</v>
      </c>
      <c r="AB1025" s="17">
        <v>0.222436451714942</v>
      </c>
      <c r="AC1025" s="17">
        <v>0.212540517294633</v>
      </c>
      <c r="AD1025" s="17">
        <v>0.19405018070944499</v>
      </c>
      <c r="AE1025" s="17"/>
      <c r="AF1025" s="17">
        <v>0.23142373105816999</v>
      </c>
      <c r="AG1025" s="17">
        <v>0.18835948672442601</v>
      </c>
      <c r="AH1025" s="17">
        <v>0.217293910979905</v>
      </c>
      <c r="AI1025" s="17"/>
      <c r="AJ1025" s="17">
        <v>0.21072248345327599</v>
      </c>
      <c r="AK1025" s="17">
        <v>0.1658860655404</v>
      </c>
      <c r="AL1025" s="17">
        <v>0.188147840563826</v>
      </c>
      <c r="AM1025" s="17">
        <v>0.331466115173849</v>
      </c>
      <c r="AN1025" s="17">
        <v>0.243694921895138</v>
      </c>
      <c r="AO1025" s="17"/>
      <c r="AP1025" s="17">
        <v>0.173506135193921</v>
      </c>
      <c r="AQ1025" s="17">
        <v>0.167241370133804</v>
      </c>
      <c r="AR1025" s="17">
        <v>0.19561266297635399</v>
      </c>
    </row>
    <row r="1026" spans="2:44" x14ac:dyDescent="0.5">
      <c r="B1026" t="s">
        <v>287</v>
      </c>
      <c r="C1026" s="17">
        <v>1.5968237095706401E-2</v>
      </c>
      <c r="D1026" s="17">
        <v>1.33926973516718E-2</v>
      </c>
      <c r="E1026" s="17">
        <v>1.8547941512386899E-2</v>
      </c>
      <c r="F1026" s="17"/>
      <c r="G1026" s="17">
        <v>2.7743990363341801E-2</v>
      </c>
      <c r="H1026" s="17">
        <v>2.32831278443934E-2</v>
      </c>
      <c r="I1026" s="17">
        <v>9.1814921999293E-3</v>
      </c>
      <c r="J1026" s="17">
        <v>1.5570526301881099E-2</v>
      </c>
      <c r="K1026" s="17">
        <v>6.0445726258207899E-3</v>
      </c>
      <c r="L1026" s="17">
        <v>1.47421686706078E-2</v>
      </c>
      <c r="M1026" s="17"/>
      <c r="N1026" s="17">
        <v>8.2181229665515502E-3</v>
      </c>
      <c r="O1026" s="17">
        <v>1.7334982488126701E-2</v>
      </c>
      <c r="P1026" s="17">
        <v>2.7234891108639799E-2</v>
      </c>
      <c r="Q1026" s="17">
        <v>1.3160702065436E-2</v>
      </c>
      <c r="R1026" s="17"/>
      <c r="S1026" s="17">
        <v>2.74390864735213E-2</v>
      </c>
      <c r="T1026" s="17">
        <v>2.1991593137427198E-2</v>
      </c>
      <c r="U1026" s="17">
        <v>6.2782886695336099E-3</v>
      </c>
      <c r="V1026" s="17">
        <v>1.4656277013617399E-2</v>
      </c>
      <c r="W1026" s="17">
        <v>2.70236952984685E-2</v>
      </c>
      <c r="X1026" s="17">
        <v>6.7874690361021204E-3</v>
      </c>
      <c r="Y1026" s="17">
        <v>1.14588930032366E-2</v>
      </c>
      <c r="Z1026" s="17">
        <v>3.6091820406456303E-2</v>
      </c>
      <c r="AA1026" s="17">
        <v>9.0161860974397393E-3</v>
      </c>
      <c r="AB1026" s="17">
        <v>7.3682011423212099E-3</v>
      </c>
      <c r="AC1026" s="17">
        <v>1.8563972402778801E-2</v>
      </c>
      <c r="AD1026" s="17">
        <v>0</v>
      </c>
      <c r="AE1026" s="17"/>
      <c r="AF1026" s="17">
        <v>2.2037127890904298E-2</v>
      </c>
      <c r="AG1026" s="17">
        <v>6.32468258148148E-3</v>
      </c>
      <c r="AH1026" s="17">
        <v>2.5797161236985701E-2</v>
      </c>
      <c r="AI1026" s="17"/>
      <c r="AJ1026" s="17">
        <v>1.6024301209869501E-2</v>
      </c>
      <c r="AK1026" s="17">
        <v>1.51302564426684E-2</v>
      </c>
      <c r="AL1026" s="17">
        <v>1.5459241833655799E-2</v>
      </c>
      <c r="AM1026" s="17">
        <v>5.2787538032865497E-2</v>
      </c>
      <c r="AN1026" s="17">
        <v>1.9021835453990998E-2</v>
      </c>
      <c r="AO1026" s="17"/>
      <c r="AP1026" s="17">
        <v>7.1262585798029399E-3</v>
      </c>
      <c r="AQ1026" s="17">
        <v>1.5775587075838801E-2</v>
      </c>
      <c r="AR1026" s="17">
        <v>2.3589918158904901E-2</v>
      </c>
    </row>
    <row r="1027" spans="2:44" x14ac:dyDescent="0.5">
      <c r="B1027" t="s">
        <v>288</v>
      </c>
      <c r="C1027" s="17">
        <v>1.0674194966821701E-2</v>
      </c>
      <c r="D1027" s="17">
        <v>1.45865185731713E-2</v>
      </c>
      <c r="E1027" s="17">
        <v>6.8926554789105103E-3</v>
      </c>
      <c r="F1027" s="17"/>
      <c r="G1027" s="17">
        <v>1.7603638066623899E-2</v>
      </c>
      <c r="H1027" s="17">
        <v>2.9570133686349699E-3</v>
      </c>
      <c r="I1027" s="17">
        <v>1.6130474489802201E-2</v>
      </c>
      <c r="J1027" s="17">
        <v>1.8804476897292598E-2</v>
      </c>
      <c r="K1027" s="17">
        <v>0</v>
      </c>
      <c r="L1027" s="17">
        <v>8.4251770956063499E-3</v>
      </c>
      <c r="M1027" s="17"/>
      <c r="N1027" s="17">
        <v>5.2152591618149597E-3</v>
      </c>
      <c r="O1027" s="17">
        <v>1.3489659616949101E-2</v>
      </c>
      <c r="P1027" s="17">
        <v>9.9357324623369301E-3</v>
      </c>
      <c r="Q1027" s="17">
        <v>1.43846425015905E-2</v>
      </c>
      <c r="R1027" s="17"/>
      <c r="S1027" s="17">
        <v>3.6989698142446399E-3</v>
      </c>
      <c r="T1027" s="17">
        <v>1.53803415778968E-2</v>
      </c>
      <c r="U1027" s="17">
        <v>0</v>
      </c>
      <c r="V1027" s="17">
        <v>2.5537679962901998E-2</v>
      </c>
      <c r="W1027" s="17">
        <v>0</v>
      </c>
      <c r="X1027" s="17">
        <v>1.0768469346764301E-2</v>
      </c>
      <c r="Y1027" s="17">
        <v>5.5630328086968099E-3</v>
      </c>
      <c r="Z1027" s="17">
        <v>0</v>
      </c>
      <c r="AA1027" s="17">
        <v>1.77801397268775E-2</v>
      </c>
      <c r="AB1027" s="17">
        <v>2.06482567672545E-2</v>
      </c>
      <c r="AC1027" s="17">
        <v>0</v>
      </c>
      <c r="AD1027" s="17">
        <v>2.1250694307513598E-2</v>
      </c>
      <c r="AE1027" s="17"/>
      <c r="AF1027" s="17">
        <v>1.34321071908535E-2</v>
      </c>
      <c r="AG1027" s="17">
        <v>2.4205245853150099E-3</v>
      </c>
      <c r="AH1027" s="17">
        <v>2.6346262480675502E-2</v>
      </c>
      <c r="AI1027" s="17"/>
      <c r="AJ1027" s="17">
        <v>7.2874665494865399E-3</v>
      </c>
      <c r="AK1027" s="17">
        <v>7.9669341500715005E-3</v>
      </c>
      <c r="AL1027" s="17">
        <v>0</v>
      </c>
      <c r="AM1027" s="17">
        <v>2.46365555144934E-2</v>
      </c>
      <c r="AN1027" s="17">
        <v>2.2137528813923599E-2</v>
      </c>
      <c r="AO1027" s="17"/>
      <c r="AP1027" s="17">
        <v>2.5844273539660399E-3</v>
      </c>
      <c r="AQ1027" s="17">
        <v>7.1377533623968401E-3</v>
      </c>
      <c r="AR1027" s="17">
        <v>7.9052306122861203E-3</v>
      </c>
    </row>
    <row r="1028" spans="2:44" x14ac:dyDescent="0.5">
      <c r="B1028" t="s">
        <v>87</v>
      </c>
      <c r="C1028" s="17">
        <v>5.39379506938093E-2</v>
      </c>
      <c r="D1028" s="17">
        <v>4.1643545395423698E-2</v>
      </c>
      <c r="E1028" s="17">
        <v>6.5219895655391394E-2</v>
      </c>
      <c r="F1028" s="17"/>
      <c r="G1028" s="17">
        <v>5.3347512313716101E-2</v>
      </c>
      <c r="H1028" s="17">
        <v>4.5054942075279499E-2</v>
      </c>
      <c r="I1028" s="17">
        <v>6.2694658469915704E-2</v>
      </c>
      <c r="J1028" s="17">
        <v>4.4497710190130602E-2</v>
      </c>
      <c r="K1028" s="17">
        <v>6.7184539832155596E-2</v>
      </c>
      <c r="L1028" s="17">
        <v>5.3170624787635901E-2</v>
      </c>
      <c r="M1028" s="17"/>
      <c r="N1028" s="17">
        <v>3.4422546057413898E-2</v>
      </c>
      <c r="O1028" s="17">
        <v>4.2589014292166397E-2</v>
      </c>
      <c r="P1028" s="17">
        <v>4.2073304564883597E-2</v>
      </c>
      <c r="Q1028" s="17">
        <v>9.7730734371643604E-2</v>
      </c>
      <c r="R1028" s="17"/>
      <c r="S1028" s="17">
        <v>2.6495028525999699E-2</v>
      </c>
      <c r="T1028" s="17">
        <v>5.4348869076951398E-2</v>
      </c>
      <c r="U1028" s="17">
        <v>8.3065557847684199E-2</v>
      </c>
      <c r="V1028" s="17">
        <v>3.84094986053845E-2</v>
      </c>
      <c r="W1028" s="17">
        <v>3.8742645560638701E-2</v>
      </c>
      <c r="X1028" s="17">
        <v>6.7286704613968004E-2</v>
      </c>
      <c r="Y1028" s="17">
        <v>8.3840548522211095E-2</v>
      </c>
      <c r="Z1028" s="17">
        <v>2.5314450576480099E-2</v>
      </c>
      <c r="AA1028" s="17">
        <v>3.5688882879867302E-2</v>
      </c>
      <c r="AB1028" s="17">
        <v>8.2779601159613303E-2</v>
      </c>
      <c r="AC1028" s="17">
        <v>7.0224552731725995E-2</v>
      </c>
      <c r="AD1028" s="17">
        <v>5.5886214245515702E-2</v>
      </c>
      <c r="AE1028" s="17"/>
      <c r="AF1028" s="17">
        <v>4.8904261285784602E-2</v>
      </c>
      <c r="AG1028" s="17">
        <v>3.4661165479618401E-2</v>
      </c>
      <c r="AH1028" s="17">
        <v>9.3934531842745403E-2</v>
      </c>
      <c r="AI1028" s="17"/>
      <c r="AJ1028" s="17">
        <v>4.7140695589737602E-2</v>
      </c>
      <c r="AK1028" s="17">
        <v>3.01855542601202E-2</v>
      </c>
      <c r="AL1028" s="17">
        <v>3.4520364263356702E-2</v>
      </c>
      <c r="AM1028" s="17">
        <v>7.5986729450556401E-2</v>
      </c>
      <c r="AN1028" s="17">
        <v>0.114132261205907</v>
      </c>
      <c r="AO1028" s="17"/>
      <c r="AP1028" s="17">
        <v>3.5700614195433897E-2</v>
      </c>
      <c r="AQ1028" s="17">
        <v>3.06056752646479E-2</v>
      </c>
      <c r="AR1028" s="17">
        <v>3.9973339124133297E-2</v>
      </c>
    </row>
    <row r="1029" spans="2:44" x14ac:dyDescent="0.5">
      <c r="B1029" t="s">
        <v>289</v>
      </c>
      <c r="C1029" s="17">
        <v>0.70758079752213798</v>
      </c>
      <c r="D1029" s="17">
        <v>0.73950685587060205</v>
      </c>
      <c r="E1029" s="17">
        <v>0.67617712086763904</v>
      </c>
      <c r="F1029" s="17"/>
      <c r="G1029" s="17">
        <v>0.71500430062710696</v>
      </c>
      <c r="H1029" s="17">
        <v>0.73704572819606695</v>
      </c>
      <c r="I1029" s="17">
        <v>0.68935301471769705</v>
      </c>
      <c r="J1029" s="17">
        <v>0.68918185322095304</v>
      </c>
      <c r="K1029" s="17">
        <v>0.68181789662692405</v>
      </c>
      <c r="L1029" s="17">
        <v>0.72599487574967103</v>
      </c>
      <c r="M1029" s="17"/>
      <c r="N1029" s="17">
        <v>0.76989716538078701</v>
      </c>
      <c r="O1029" s="17">
        <v>0.75358549979697897</v>
      </c>
      <c r="P1029" s="17">
        <v>0.64425923962174603</v>
      </c>
      <c r="Q1029" s="17">
        <v>0.64736115043743303</v>
      </c>
      <c r="R1029" s="17"/>
      <c r="S1029" s="17">
        <v>0.742700643178696</v>
      </c>
      <c r="T1029" s="17">
        <v>0.678782783384417</v>
      </c>
      <c r="U1029" s="17">
        <v>0.74870144609203604</v>
      </c>
      <c r="V1029" s="17">
        <v>0.65666259776820801</v>
      </c>
      <c r="W1029" s="17">
        <v>0.69376893196288503</v>
      </c>
      <c r="X1029" s="17">
        <v>0.73568251293965203</v>
      </c>
      <c r="Y1029" s="17">
        <v>0.69620464733374798</v>
      </c>
      <c r="Z1029" s="17">
        <v>0.70104380943441702</v>
      </c>
      <c r="AA1029" s="17">
        <v>0.73671562503183496</v>
      </c>
      <c r="AB1029" s="17">
        <v>0.66676748921586904</v>
      </c>
      <c r="AC1029" s="17">
        <v>0.69867095757086195</v>
      </c>
      <c r="AD1029" s="17">
        <v>0.72881291073752497</v>
      </c>
      <c r="AE1029" s="17"/>
      <c r="AF1029" s="17">
        <v>0.68420277257428697</v>
      </c>
      <c r="AG1029" s="17">
        <v>0.76823414062915896</v>
      </c>
      <c r="AH1029" s="17">
        <v>0.63662813345968805</v>
      </c>
      <c r="AI1029" s="17"/>
      <c r="AJ1029" s="17">
        <v>0.71882505319763002</v>
      </c>
      <c r="AK1029" s="17">
        <v>0.78083118960674003</v>
      </c>
      <c r="AL1029" s="17">
        <v>0.76187255333916204</v>
      </c>
      <c r="AM1029" s="17">
        <v>0.51512306182823597</v>
      </c>
      <c r="AN1029" s="17">
        <v>0.60101345263104</v>
      </c>
      <c r="AO1029" s="17"/>
      <c r="AP1029" s="17">
        <v>0.78108256467687598</v>
      </c>
      <c r="AQ1029" s="17">
        <v>0.779239614163313</v>
      </c>
      <c r="AR1029" s="17">
        <v>0.73291884912832195</v>
      </c>
    </row>
    <row r="1030" spans="2:44" x14ac:dyDescent="0.5">
      <c r="B1030" t="s">
        <v>290</v>
      </c>
      <c r="C1030" s="17">
        <v>2.6642432062528001E-2</v>
      </c>
      <c r="D1030" s="17">
        <v>2.79792159248431E-2</v>
      </c>
      <c r="E1030" s="17">
        <v>2.5440596991297401E-2</v>
      </c>
      <c r="F1030" s="17"/>
      <c r="G1030" s="17">
        <v>4.5347628429965703E-2</v>
      </c>
      <c r="H1030" s="17">
        <v>2.6240141213028399E-2</v>
      </c>
      <c r="I1030" s="17">
        <v>2.5311966689731499E-2</v>
      </c>
      <c r="J1030" s="17">
        <v>3.43750031991737E-2</v>
      </c>
      <c r="K1030" s="17">
        <v>6.0445726258207899E-3</v>
      </c>
      <c r="L1030" s="17">
        <v>2.3167345766214199E-2</v>
      </c>
      <c r="M1030" s="17"/>
      <c r="N1030" s="17">
        <v>1.34333821283665E-2</v>
      </c>
      <c r="O1030" s="17">
        <v>3.0824642105075802E-2</v>
      </c>
      <c r="P1030" s="17">
        <v>3.7170623570976703E-2</v>
      </c>
      <c r="Q1030" s="17">
        <v>2.7545344567026502E-2</v>
      </c>
      <c r="R1030" s="17"/>
      <c r="S1030" s="17">
        <v>3.1138056287765899E-2</v>
      </c>
      <c r="T1030" s="17">
        <v>3.7371934715323997E-2</v>
      </c>
      <c r="U1030" s="17">
        <v>6.2782886695336099E-3</v>
      </c>
      <c r="V1030" s="17">
        <v>4.0193956976519403E-2</v>
      </c>
      <c r="W1030" s="17">
        <v>2.70236952984685E-2</v>
      </c>
      <c r="X1030" s="17">
        <v>1.7555938382866398E-2</v>
      </c>
      <c r="Y1030" s="17">
        <v>1.7021925811933399E-2</v>
      </c>
      <c r="Z1030" s="17">
        <v>3.6091820406456303E-2</v>
      </c>
      <c r="AA1030" s="17">
        <v>2.6796325824317301E-2</v>
      </c>
      <c r="AB1030" s="17">
        <v>2.8016457909575701E-2</v>
      </c>
      <c r="AC1030" s="17">
        <v>1.8563972402778801E-2</v>
      </c>
      <c r="AD1030" s="17">
        <v>2.1250694307513598E-2</v>
      </c>
      <c r="AE1030" s="17"/>
      <c r="AF1030" s="17">
        <v>3.5469235081757797E-2</v>
      </c>
      <c r="AG1030" s="17">
        <v>8.7452071667964894E-3</v>
      </c>
      <c r="AH1030" s="17">
        <v>5.2143423717661203E-2</v>
      </c>
      <c r="AI1030" s="17"/>
      <c r="AJ1030" s="17">
        <v>2.3311767759356099E-2</v>
      </c>
      <c r="AK1030" s="17">
        <v>2.3097190592739899E-2</v>
      </c>
      <c r="AL1030" s="17">
        <v>1.5459241833655799E-2</v>
      </c>
      <c r="AM1030" s="17">
        <v>7.7424093547358894E-2</v>
      </c>
      <c r="AN1030" s="17">
        <v>4.1159364267914597E-2</v>
      </c>
      <c r="AO1030" s="17"/>
      <c r="AP1030" s="17">
        <v>9.7106859337689894E-3</v>
      </c>
      <c r="AQ1030" s="17">
        <v>2.2913340438235699E-2</v>
      </c>
      <c r="AR1030" s="17">
        <v>3.1495148771191001E-2</v>
      </c>
    </row>
    <row r="1031" spans="2:44" x14ac:dyDescent="0.5">
      <c r="B1031" t="s">
        <v>90</v>
      </c>
      <c r="C1031" s="17">
        <v>0.68093836545960995</v>
      </c>
      <c r="D1031" s="17">
        <v>0.71152763994575896</v>
      </c>
      <c r="E1031" s="17">
        <v>0.65073652387634096</v>
      </c>
      <c r="F1031" s="17"/>
      <c r="G1031" s="17">
        <v>0.66965667219714198</v>
      </c>
      <c r="H1031" s="17">
        <v>0.71080558698303897</v>
      </c>
      <c r="I1031" s="17">
        <v>0.66404104802796504</v>
      </c>
      <c r="J1031" s="17">
        <v>0.65480685002177996</v>
      </c>
      <c r="K1031" s="17">
        <v>0.67577332400110302</v>
      </c>
      <c r="L1031" s="17">
        <v>0.70282752998345699</v>
      </c>
      <c r="M1031" s="17"/>
      <c r="N1031" s="17">
        <v>0.75646378325242103</v>
      </c>
      <c r="O1031" s="17">
        <v>0.72276085769190401</v>
      </c>
      <c r="P1031" s="17">
        <v>0.60708861605076903</v>
      </c>
      <c r="Q1031" s="17">
        <v>0.61981580587040697</v>
      </c>
      <c r="R1031" s="17"/>
      <c r="S1031" s="17">
        <v>0.71156258689092999</v>
      </c>
      <c r="T1031" s="17">
        <v>0.64141084866909304</v>
      </c>
      <c r="U1031" s="17">
        <v>0.74242315742250198</v>
      </c>
      <c r="V1031" s="17">
        <v>0.61646864079168795</v>
      </c>
      <c r="W1031" s="17">
        <v>0.66674523666441599</v>
      </c>
      <c r="X1031" s="17">
        <v>0.71812657455678597</v>
      </c>
      <c r="Y1031" s="17">
        <v>0.67918272152181502</v>
      </c>
      <c r="Z1031" s="17">
        <v>0.66495198902796004</v>
      </c>
      <c r="AA1031" s="17">
        <v>0.70991929920751695</v>
      </c>
      <c r="AB1031" s="17">
        <v>0.63875103130629296</v>
      </c>
      <c r="AC1031" s="17">
        <v>0.68010698516808299</v>
      </c>
      <c r="AD1031" s="17">
        <v>0.70756221643001205</v>
      </c>
      <c r="AE1031" s="17"/>
      <c r="AF1031" s="17">
        <v>0.64873353749253004</v>
      </c>
      <c r="AG1031" s="17">
        <v>0.75948893346236201</v>
      </c>
      <c r="AH1031" s="17">
        <v>0.58448470974202704</v>
      </c>
      <c r="AI1031" s="17"/>
      <c r="AJ1031" s="17">
        <v>0.69551328543827395</v>
      </c>
      <c r="AK1031" s="17">
        <v>0.75773399901399996</v>
      </c>
      <c r="AL1031" s="17">
        <v>0.74641331150550605</v>
      </c>
      <c r="AM1031" s="17">
        <v>0.43769896828087701</v>
      </c>
      <c r="AN1031" s="17">
        <v>0.559854088363126</v>
      </c>
      <c r="AO1031" s="17"/>
      <c r="AP1031" s="17">
        <v>0.77137187874310698</v>
      </c>
      <c r="AQ1031" s="17">
        <v>0.75632627372507699</v>
      </c>
      <c r="AR1031" s="17">
        <v>0.70142370035713097</v>
      </c>
    </row>
    <row r="1032" spans="2:44" x14ac:dyDescent="0.5">
      <c r="C1032" s="17"/>
      <c r="D1032" s="17"/>
      <c r="E1032" s="17"/>
      <c r="F1032" s="17"/>
      <c r="G1032" s="17"/>
      <c r="H1032" s="17"/>
      <c r="I1032" s="17"/>
      <c r="J1032" s="17"/>
      <c r="K1032" s="17"/>
      <c r="L1032" s="17"/>
      <c r="M1032" s="17"/>
      <c r="N1032" s="17"/>
      <c r="O1032" s="17"/>
      <c r="P1032" s="17"/>
      <c r="Q1032" s="17"/>
      <c r="R1032" s="17"/>
      <c r="S1032" s="17"/>
      <c r="T1032" s="17"/>
      <c r="U1032" s="17"/>
      <c r="V1032" s="17"/>
      <c r="W1032" s="17"/>
      <c r="X1032" s="17"/>
      <c r="Y1032" s="17"/>
      <c r="Z1032" s="17"/>
      <c r="AA1032" s="17"/>
      <c r="AB1032" s="17"/>
      <c r="AC1032" s="17"/>
      <c r="AD1032" s="17"/>
      <c r="AE1032" s="17"/>
      <c r="AF1032" s="17"/>
      <c r="AG1032" s="17"/>
      <c r="AH1032" s="17"/>
      <c r="AI1032" s="17"/>
      <c r="AJ1032" s="17"/>
      <c r="AK1032" s="17"/>
      <c r="AL1032" s="17"/>
      <c r="AM1032" s="17"/>
      <c r="AN1032" s="17"/>
      <c r="AO1032" s="17"/>
      <c r="AP1032" s="17"/>
      <c r="AQ1032" s="17"/>
      <c r="AR1032" s="17"/>
    </row>
    <row r="1033" spans="2:44" x14ac:dyDescent="0.5">
      <c r="B1033" s="6" t="s">
        <v>412</v>
      </c>
      <c r="C1033" s="17"/>
      <c r="D1033" s="17"/>
      <c r="E1033" s="17"/>
      <c r="F1033" s="17"/>
      <c r="G1033" s="17"/>
      <c r="H1033" s="17"/>
      <c r="I1033" s="17"/>
      <c r="J1033" s="17"/>
      <c r="K1033" s="17"/>
      <c r="L1033" s="17"/>
      <c r="M1033" s="17"/>
      <c r="N1033" s="17"/>
      <c r="O1033" s="17"/>
      <c r="P1033" s="17"/>
      <c r="Q1033" s="17"/>
      <c r="R1033" s="17"/>
      <c r="S1033" s="17"/>
      <c r="T1033" s="17"/>
      <c r="U1033" s="17"/>
      <c r="V1033" s="17"/>
      <c r="W1033" s="17"/>
      <c r="X1033" s="17"/>
      <c r="Y1033" s="17"/>
      <c r="Z1033" s="17"/>
      <c r="AA1033" s="17"/>
      <c r="AB1033" s="17"/>
      <c r="AC1033" s="17"/>
      <c r="AD1033" s="17"/>
      <c r="AE1033" s="17"/>
      <c r="AF1033" s="17"/>
      <c r="AG1033" s="17"/>
      <c r="AH1033" s="17"/>
      <c r="AI1033" s="17"/>
      <c r="AJ1033" s="17"/>
      <c r="AK1033" s="17"/>
      <c r="AL1033" s="17"/>
      <c r="AM1033" s="17"/>
      <c r="AN1033" s="17"/>
      <c r="AO1033" s="17"/>
      <c r="AP1033" s="17"/>
      <c r="AQ1033" s="17"/>
      <c r="AR1033" s="17"/>
    </row>
    <row r="1034" spans="2:44" x14ac:dyDescent="0.5">
      <c r="B1034" s="24" t="s">
        <v>75</v>
      </c>
      <c r="C1034" s="17"/>
      <c r="D1034" s="17"/>
      <c r="E1034" s="17"/>
      <c r="F1034" s="17"/>
      <c r="G1034" s="17"/>
      <c r="H1034" s="17"/>
      <c r="I1034" s="17"/>
      <c r="J1034" s="17"/>
      <c r="K1034" s="17"/>
      <c r="L1034" s="17"/>
      <c r="M1034" s="17"/>
      <c r="N1034" s="17"/>
      <c r="O1034" s="17"/>
      <c r="P1034" s="17"/>
      <c r="Q1034" s="17"/>
      <c r="R1034" s="17"/>
      <c r="S1034" s="17"/>
      <c r="T1034" s="17"/>
      <c r="U1034" s="17"/>
      <c r="V1034" s="17"/>
      <c r="W1034" s="17"/>
      <c r="X1034" s="17"/>
      <c r="Y1034" s="17"/>
      <c r="Z1034" s="17"/>
      <c r="AA1034" s="17"/>
      <c r="AB1034" s="17"/>
      <c r="AC1034" s="17"/>
      <c r="AD1034" s="17"/>
      <c r="AE1034" s="17"/>
      <c r="AF1034" s="17"/>
      <c r="AG1034" s="17"/>
      <c r="AH1034" s="17"/>
      <c r="AI1034" s="17"/>
      <c r="AJ1034" s="17"/>
      <c r="AK1034" s="17"/>
      <c r="AL1034" s="17"/>
      <c r="AM1034" s="17"/>
      <c r="AN1034" s="17"/>
      <c r="AO1034" s="17"/>
      <c r="AP1034" s="17"/>
      <c r="AQ1034" s="17"/>
      <c r="AR1034" s="17"/>
    </row>
    <row r="1035" spans="2:44" x14ac:dyDescent="0.5">
      <c r="B1035" t="s">
        <v>284</v>
      </c>
      <c r="C1035" s="17">
        <v>0.25961271205712899</v>
      </c>
      <c r="D1035" s="17">
        <v>0.30158413638105602</v>
      </c>
      <c r="E1035" s="17">
        <v>0.21757707870160301</v>
      </c>
      <c r="F1035" s="17"/>
      <c r="G1035" s="17">
        <v>0.25340324274506698</v>
      </c>
      <c r="H1035" s="17">
        <v>0.30479330864222298</v>
      </c>
      <c r="I1035" s="17">
        <v>0.27670886431699798</v>
      </c>
      <c r="J1035" s="17">
        <v>0.25938419800422502</v>
      </c>
      <c r="K1035" s="17">
        <v>0.21731570913366499</v>
      </c>
      <c r="L1035" s="17">
        <v>0.24179551949926401</v>
      </c>
      <c r="M1035" s="17"/>
      <c r="N1035" s="17">
        <v>0.30735805796381299</v>
      </c>
      <c r="O1035" s="17">
        <v>0.24398771791305299</v>
      </c>
      <c r="P1035" s="17">
        <v>0.241926628152349</v>
      </c>
      <c r="Q1035" s="17">
        <v>0.240590262045421</v>
      </c>
      <c r="R1035" s="17"/>
      <c r="S1035" s="17">
        <v>0.25711704011046099</v>
      </c>
      <c r="T1035" s="17">
        <v>0.20025346443964001</v>
      </c>
      <c r="U1035" s="17">
        <v>0.28444210256483798</v>
      </c>
      <c r="V1035" s="17">
        <v>0.26244104456263601</v>
      </c>
      <c r="W1035" s="17">
        <v>0.25754792959553102</v>
      </c>
      <c r="X1035" s="17">
        <v>0.25541960795768498</v>
      </c>
      <c r="Y1035" s="17">
        <v>0.32581976036093602</v>
      </c>
      <c r="Z1035" s="17">
        <v>0.25490447638545</v>
      </c>
      <c r="AA1035" s="17">
        <v>0.266119731713858</v>
      </c>
      <c r="AB1035" s="17">
        <v>0.22316766655234699</v>
      </c>
      <c r="AC1035" s="17">
        <v>0.32136132895099301</v>
      </c>
      <c r="AD1035" s="17">
        <v>0.282443933119082</v>
      </c>
      <c r="AE1035" s="17"/>
      <c r="AF1035" s="17">
        <v>0.26693984979954199</v>
      </c>
      <c r="AG1035" s="17">
        <v>0.269081814956524</v>
      </c>
      <c r="AH1035" s="17">
        <v>0.24540876942569401</v>
      </c>
      <c r="AI1035" s="17"/>
      <c r="AJ1035" s="17">
        <v>0.25506700071324501</v>
      </c>
      <c r="AK1035" s="17">
        <v>0.298550425326359</v>
      </c>
      <c r="AL1035" s="17">
        <v>0.25999062738678602</v>
      </c>
      <c r="AM1035" s="17">
        <v>0.24942695053882</v>
      </c>
      <c r="AN1035" s="17">
        <v>0.20558830127972899</v>
      </c>
      <c r="AO1035" s="17"/>
      <c r="AP1035" s="17">
        <v>0.27435216519267303</v>
      </c>
      <c r="AQ1035" s="17">
        <v>0.31627379529873501</v>
      </c>
      <c r="AR1035" s="17">
        <v>0.25440002271703799</v>
      </c>
    </row>
    <row r="1036" spans="2:44" x14ac:dyDescent="0.5">
      <c r="B1036" t="s">
        <v>285</v>
      </c>
      <c r="C1036" s="17">
        <v>0.49236378550583199</v>
      </c>
      <c r="D1036" s="17">
        <v>0.48180114322864798</v>
      </c>
      <c r="E1036" s="17">
        <v>0.50367553017390598</v>
      </c>
      <c r="F1036" s="17"/>
      <c r="G1036" s="17">
        <v>0.48260533361881103</v>
      </c>
      <c r="H1036" s="17">
        <v>0.493429940462144</v>
      </c>
      <c r="I1036" s="17">
        <v>0.47159476661315702</v>
      </c>
      <c r="J1036" s="17">
        <v>0.47178599398747301</v>
      </c>
      <c r="K1036" s="17">
        <v>0.51901511251376198</v>
      </c>
      <c r="L1036" s="17">
        <v>0.51380268076429803</v>
      </c>
      <c r="M1036" s="17"/>
      <c r="N1036" s="17">
        <v>0.49444229447624399</v>
      </c>
      <c r="O1036" s="17">
        <v>0.53976043848204303</v>
      </c>
      <c r="P1036" s="17">
        <v>0.47635942479334398</v>
      </c>
      <c r="Q1036" s="17">
        <v>0.455627188447914</v>
      </c>
      <c r="R1036" s="17"/>
      <c r="S1036" s="17">
        <v>0.50201153993696701</v>
      </c>
      <c r="T1036" s="17">
        <v>0.55777634052434</v>
      </c>
      <c r="U1036" s="17">
        <v>0.47518785457448998</v>
      </c>
      <c r="V1036" s="17">
        <v>0.49306122410710501</v>
      </c>
      <c r="W1036" s="17">
        <v>0.51511241708163602</v>
      </c>
      <c r="X1036" s="17">
        <v>0.48486489910057801</v>
      </c>
      <c r="Y1036" s="17">
        <v>0.39889824993107098</v>
      </c>
      <c r="Z1036" s="17">
        <v>0.515635754763902</v>
      </c>
      <c r="AA1036" s="17">
        <v>0.50933024384085201</v>
      </c>
      <c r="AB1036" s="17">
        <v>0.48917418975301202</v>
      </c>
      <c r="AC1036" s="17">
        <v>0.41616768311235303</v>
      </c>
      <c r="AD1036" s="17">
        <v>0.470915870880659</v>
      </c>
      <c r="AE1036" s="17"/>
      <c r="AF1036" s="17">
        <v>0.465638476894981</v>
      </c>
      <c r="AG1036" s="17">
        <v>0.53269737814271301</v>
      </c>
      <c r="AH1036" s="17">
        <v>0.45603280004256402</v>
      </c>
      <c r="AI1036" s="17"/>
      <c r="AJ1036" s="17">
        <v>0.48644933092684101</v>
      </c>
      <c r="AK1036" s="17">
        <v>0.51315199417929702</v>
      </c>
      <c r="AL1036" s="17">
        <v>0.53740902671749802</v>
      </c>
      <c r="AM1036" s="17">
        <v>0.41452290939206798</v>
      </c>
      <c r="AN1036" s="17">
        <v>0.46381044274848798</v>
      </c>
      <c r="AO1036" s="17"/>
      <c r="AP1036" s="17">
        <v>0.505758436434667</v>
      </c>
      <c r="AQ1036" s="17">
        <v>0.51399744168648898</v>
      </c>
      <c r="AR1036" s="17">
        <v>0.52611952543597096</v>
      </c>
    </row>
    <row r="1037" spans="2:44" x14ac:dyDescent="0.5">
      <c r="B1037" t="s">
        <v>286</v>
      </c>
      <c r="C1037" s="17">
        <v>0.16878897429335901</v>
      </c>
      <c r="D1037" s="17">
        <v>0.146505127368454</v>
      </c>
      <c r="E1037" s="17">
        <v>0.19122908482339099</v>
      </c>
      <c r="F1037" s="17"/>
      <c r="G1037" s="17">
        <v>0.173264016670755</v>
      </c>
      <c r="H1037" s="17">
        <v>0.14203706291903401</v>
      </c>
      <c r="I1037" s="17">
        <v>0.14437614143580699</v>
      </c>
      <c r="J1037" s="17">
        <v>0.19231260530913499</v>
      </c>
      <c r="K1037" s="17">
        <v>0.18963347540928199</v>
      </c>
      <c r="L1037" s="17">
        <v>0.174209700694965</v>
      </c>
      <c r="M1037" s="17"/>
      <c r="N1037" s="17">
        <v>0.143419876050181</v>
      </c>
      <c r="O1037" s="17">
        <v>0.142373474702082</v>
      </c>
      <c r="P1037" s="17">
        <v>0.204461164350001</v>
      </c>
      <c r="Q1037" s="17">
        <v>0.191879504675634</v>
      </c>
      <c r="R1037" s="17"/>
      <c r="S1037" s="17">
        <v>0.17500798923498201</v>
      </c>
      <c r="T1037" s="17">
        <v>0.16394371882946901</v>
      </c>
      <c r="U1037" s="17">
        <v>0.163313012292023</v>
      </c>
      <c r="V1037" s="17">
        <v>0.18249740659500099</v>
      </c>
      <c r="W1037" s="17">
        <v>0.13961720813574999</v>
      </c>
      <c r="X1037" s="17">
        <v>0.171323890602365</v>
      </c>
      <c r="Y1037" s="17">
        <v>0.17958746716409399</v>
      </c>
      <c r="Z1037" s="17">
        <v>0.165908315900229</v>
      </c>
      <c r="AA1037" s="17">
        <v>0.16560079699130401</v>
      </c>
      <c r="AB1037" s="17">
        <v>0.17443682478335701</v>
      </c>
      <c r="AC1037" s="17">
        <v>0.18885482549157001</v>
      </c>
      <c r="AD1037" s="17">
        <v>0.13064243495372199</v>
      </c>
      <c r="AE1037" s="17"/>
      <c r="AF1037" s="17">
        <v>0.181663194792787</v>
      </c>
      <c r="AG1037" s="17">
        <v>0.144962913437852</v>
      </c>
      <c r="AH1037" s="17">
        <v>0.19431064570815401</v>
      </c>
      <c r="AI1037" s="17"/>
      <c r="AJ1037" s="17">
        <v>0.183290644525505</v>
      </c>
      <c r="AK1037" s="17">
        <v>0.13355022437785</v>
      </c>
      <c r="AL1037" s="17">
        <v>0.139346333186985</v>
      </c>
      <c r="AM1037" s="17">
        <v>0.23538719935380101</v>
      </c>
      <c r="AN1037" s="17">
        <v>0.200029764299648</v>
      </c>
      <c r="AO1037" s="17"/>
      <c r="AP1037" s="17">
        <v>0.16965907472160999</v>
      </c>
      <c r="AQ1037" s="17">
        <v>0.121260645700576</v>
      </c>
      <c r="AR1037" s="17">
        <v>0.15131138648815501</v>
      </c>
    </row>
    <row r="1038" spans="2:44" x14ac:dyDescent="0.5">
      <c r="B1038" t="s">
        <v>287</v>
      </c>
      <c r="C1038" s="17">
        <v>1.44625685220722E-2</v>
      </c>
      <c r="D1038" s="17">
        <v>9.1151507604951693E-3</v>
      </c>
      <c r="E1038" s="17">
        <v>1.9745265662662E-2</v>
      </c>
      <c r="F1038" s="17"/>
      <c r="G1038" s="17">
        <v>2.4199857576386E-2</v>
      </c>
      <c r="H1038" s="17">
        <v>2.0982167409127901E-2</v>
      </c>
      <c r="I1038" s="17">
        <v>9.0367568923726896E-3</v>
      </c>
      <c r="J1038" s="17">
        <v>1.22712401086076E-2</v>
      </c>
      <c r="K1038" s="17">
        <v>6.4674476549946899E-3</v>
      </c>
      <c r="L1038" s="17">
        <v>1.42933562986539E-2</v>
      </c>
      <c r="M1038" s="17"/>
      <c r="N1038" s="17">
        <v>9.8691142120710292E-3</v>
      </c>
      <c r="O1038" s="17">
        <v>2.17135976310074E-2</v>
      </c>
      <c r="P1038" s="17">
        <v>1.4947270206299801E-2</v>
      </c>
      <c r="Q1038" s="17">
        <v>1.15912159059614E-2</v>
      </c>
      <c r="R1038" s="17"/>
      <c r="S1038" s="17">
        <v>9.6873668694313596E-3</v>
      </c>
      <c r="T1038" s="17">
        <v>1.08394306373752E-2</v>
      </c>
      <c r="U1038" s="17">
        <v>0</v>
      </c>
      <c r="V1038" s="17">
        <v>9.9637590743029397E-3</v>
      </c>
      <c r="W1038" s="17">
        <v>5.3421526741691497E-2</v>
      </c>
      <c r="X1038" s="17">
        <v>5.0421364228213196E-3</v>
      </c>
      <c r="Y1038" s="17">
        <v>5.7596204739086398E-3</v>
      </c>
      <c r="Z1038" s="17">
        <v>3.82370023739384E-2</v>
      </c>
      <c r="AA1038" s="17">
        <v>1.05062957351134E-2</v>
      </c>
      <c r="AB1038" s="17">
        <v>3.2400462043519297E-2</v>
      </c>
      <c r="AC1038" s="17">
        <v>0</v>
      </c>
      <c r="AD1038" s="17">
        <v>1.84141114710825E-2</v>
      </c>
      <c r="AE1038" s="17"/>
      <c r="AF1038" s="17">
        <v>1.6806621279211301E-2</v>
      </c>
      <c r="AG1038" s="17">
        <v>9.7018016573049305E-3</v>
      </c>
      <c r="AH1038" s="17">
        <v>2.1560468172716798E-2</v>
      </c>
      <c r="AI1038" s="17"/>
      <c r="AJ1038" s="17">
        <v>1.6883608083598099E-2</v>
      </c>
      <c r="AK1038" s="17">
        <v>1.3367127800857701E-2</v>
      </c>
      <c r="AL1038" s="17">
        <v>0</v>
      </c>
      <c r="AM1038" s="17">
        <v>2.9021005452819101E-2</v>
      </c>
      <c r="AN1038" s="17">
        <v>1.4009519294158199E-2</v>
      </c>
      <c r="AO1038" s="17"/>
      <c r="AP1038" s="17">
        <v>1.2612746274482599E-2</v>
      </c>
      <c r="AQ1038" s="17">
        <v>1.50705269846301E-2</v>
      </c>
      <c r="AR1038" s="17">
        <v>0</v>
      </c>
    </row>
    <row r="1039" spans="2:44" x14ac:dyDescent="0.5">
      <c r="B1039" t="s">
        <v>288</v>
      </c>
      <c r="C1039" s="17">
        <v>1.01734687579427E-2</v>
      </c>
      <c r="D1039" s="17">
        <v>1.3861399398246099E-2</v>
      </c>
      <c r="E1039" s="17">
        <v>6.6092587095247703E-3</v>
      </c>
      <c r="F1039" s="17"/>
      <c r="G1039" s="17">
        <v>1.3966905683624299E-2</v>
      </c>
      <c r="H1039" s="17">
        <v>2.9570133686349699E-3</v>
      </c>
      <c r="I1039" s="17">
        <v>1.51053099266089E-2</v>
      </c>
      <c r="J1039" s="17">
        <v>9.1385553539060499E-3</v>
      </c>
      <c r="K1039" s="17">
        <v>0</v>
      </c>
      <c r="L1039" s="17">
        <v>1.7184123397527399E-2</v>
      </c>
      <c r="M1039" s="17"/>
      <c r="N1039" s="17">
        <v>6.8675725175770799E-3</v>
      </c>
      <c r="O1039" s="17">
        <v>6.81591614908055E-3</v>
      </c>
      <c r="P1039" s="17">
        <v>1.6868057756167398E-2</v>
      </c>
      <c r="Q1039" s="17">
        <v>1.1447743505824301E-2</v>
      </c>
      <c r="R1039" s="17"/>
      <c r="S1039" s="17">
        <v>1.33160131787392E-2</v>
      </c>
      <c r="T1039" s="17">
        <v>1.5411067582370199E-2</v>
      </c>
      <c r="U1039" s="17">
        <v>0</v>
      </c>
      <c r="V1039" s="17">
        <v>3.08612004826707E-2</v>
      </c>
      <c r="W1039" s="17">
        <v>0</v>
      </c>
      <c r="X1039" s="17">
        <v>1.56034127222528E-2</v>
      </c>
      <c r="Y1039" s="17">
        <v>1.19166186916602E-2</v>
      </c>
      <c r="Z1039" s="17">
        <v>0</v>
      </c>
      <c r="AA1039" s="17">
        <v>4.8796846601964197E-3</v>
      </c>
      <c r="AB1039" s="17">
        <v>0</v>
      </c>
      <c r="AC1039" s="17">
        <v>0</v>
      </c>
      <c r="AD1039" s="17">
        <v>2.1250694307513598E-2</v>
      </c>
      <c r="AE1039" s="17"/>
      <c r="AF1039" s="17">
        <v>1.86451988530573E-2</v>
      </c>
      <c r="AG1039" s="17">
        <v>2.4712615018297199E-3</v>
      </c>
      <c r="AH1039" s="17">
        <v>7.68030142157918E-3</v>
      </c>
      <c r="AI1039" s="17"/>
      <c r="AJ1039" s="17">
        <v>1.13474780415242E-2</v>
      </c>
      <c r="AK1039" s="17">
        <v>1.7791306121213899E-3</v>
      </c>
      <c r="AL1039" s="17">
        <v>7.7281837325450598E-3</v>
      </c>
      <c r="AM1039" s="17">
        <v>2.46365555144934E-2</v>
      </c>
      <c r="AN1039" s="17">
        <v>1.6934843142443999E-2</v>
      </c>
      <c r="AO1039" s="17"/>
      <c r="AP1039" s="17">
        <v>0</v>
      </c>
      <c r="AQ1039" s="17">
        <v>1.24456877209281E-3</v>
      </c>
      <c r="AR1039" s="17">
        <v>1.4444570432356399E-2</v>
      </c>
    </row>
    <row r="1040" spans="2:44" x14ac:dyDescent="0.5">
      <c r="B1040" t="s">
        <v>87</v>
      </c>
      <c r="C1040" s="17">
        <v>5.4598490863664299E-2</v>
      </c>
      <c r="D1040" s="17">
        <v>4.7133042863100799E-2</v>
      </c>
      <c r="E1040" s="17">
        <v>6.1163781928913398E-2</v>
      </c>
      <c r="F1040" s="17"/>
      <c r="G1040" s="17">
        <v>5.2560643705356597E-2</v>
      </c>
      <c r="H1040" s="17">
        <v>3.5800507198835603E-2</v>
      </c>
      <c r="I1040" s="17">
        <v>8.3178160815055899E-2</v>
      </c>
      <c r="J1040" s="17">
        <v>5.5107407236653201E-2</v>
      </c>
      <c r="K1040" s="17">
        <v>6.7568255288296505E-2</v>
      </c>
      <c r="L1040" s="17">
        <v>3.8714619345291301E-2</v>
      </c>
      <c r="M1040" s="17"/>
      <c r="N1040" s="17">
        <v>3.8043084780113701E-2</v>
      </c>
      <c r="O1040" s="17">
        <v>4.5348855122735003E-2</v>
      </c>
      <c r="P1040" s="17">
        <v>4.54374547418386E-2</v>
      </c>
      <c r="Q1040" s="17">
        <v>8.8864085419245301E-2</v>
      </c>
      <c r="R1040" s="17"/>
      <c r="S1040" s="17">
        <v>4.2860050669419301E-2</v>
      </c>
      <c r="T1040" s="17">
        <v>5.17759779868057E-2</v>
      </c>
      <c r="U1040" s="17">
        <v>7.7057030568648294E-2</v>
      </c>
      <c r="V1040" s="17">
        <v>2.1175365178283601E-2</v>
      </c>
      <c r="W1040" s="17">
        <v>3.43009184453913E-2</v>
      </c>
      <c r="X1040" s="17">
        <v>6.7746053194297898E-2</v>
      </c>
      <c r="Y1040" s="17">
        <v>7.80182833783305E-2</v>
      </c>
      <c r="Z1040" s="17">
        <v>2.5314450576480099E-2</v>
      </c>
      <c r="AA1040" s="17">
        <v>4.35632470586758E-2</v>
      </c>
      <c r="AB1040" s="17">
        <v>8.0820856867764801E-2</v>
      </c>
      <c r="AC1040" s="17">
        <v>7.3616162445083899E-2</v>
      </c>
      <c r="AD1040" s="17">
        <v>7.6332955267941399E-2</v>
      </c>
      <c r="AE1040" s="17"/>
      <c r="AF1040" s="17">
        <v>5.0306658380421899E-2</v>
      </c>
      <c r="AG1040" s="17">
        <v>4.1084830303775202E-2</v>
      </c>
      <c r="AH1040" s="17">
        <v>7.5007015229293095E-2</v>
      </c>
      <c r="AI1040" s="17"/>
      <c r="AJ1040" s="17">
        <v>4.6961937709286201E-2</v>
      </c>
      <c r="AK1040" s="17">
        <v>3.9601097703515602E-2</v>
      </c>
      <c r="AL1040" s="17">
        <v>5.5525828976186298E-2</v>
      </c>
      <c r="AM1040" s="17">
        <v>4.7005379747999503E-2</v>
      </c>
      <c r="AN1040" s="17">
        <v>9.9627129235531894E-2</v>
      </c>
      <c r="AO1040" s="17"/>
      <c r="AP1040" s="17">
        <v>3.7617577376567103E-2</v>
      </c>
      <c r="AQ1040" s="17">
        <v>3.2153021557477297E-2</v>
      </c>
      <c r="AR1040" s="17">
        <v>5.3724494926480501E-2</v>
      </c>
    </row>
    <row r="1041" spans="2:44" x14ac:dyDescent="0.5">
      <c r="B1041" t="s">
        <v>289</v>
      </c>
      <c r="C1041" s="17">
        <v>0.75197649756296203</v>
      </c>
      <c r="D1041" s="17">
        <v>0.78338527960970405</v>
      </c>
      <c r="E1041" s="17">
        <v>0.72125260887550902</v>
      </c>
      <c r="F1041" s="17"/>
      <c r="G1041" s="17">
        <v>0.73600857636387895</v>
      </c>
      <c r="H1041" s="17">
        <v>0.79822324910436704</v>
      </c>
      <c r="I1041" s="17">
        <v>0.74830363093015595</v>
      </c>
      <c r="J1041" s="17">
        <v>0.73117019199169797</v>
      </c>
      <c r="K1041" s="17">
        <v>0.73633082164742703</v>
      </c>
      <c r="L1041" s="17">
        <v>0.75559820026356195</v>
      </c>
      <c r="M1041" s="17"/>
      <c r="N1041" s="17">
        <v>0.80180035244005698</v>
      </c>
      <c r="O1041" s="17">
        <v>0.78374815639509499</v>
      </c>
      <c r="P1041" s="17">
        <v>0.71828605294569303</v>
      </c>
      <c r="Q1041" s="17">
        <v>0.69621745049333505</v>
      </c>
      <c r="R1041" s="17"/>
      <c r="S1041" s="17">
        <v>0.759128580047428</v>
      </c>
      <c r="T1041" s="17">
        <v>0.75802980496397998</v>
      </c>
      <c r="U1041" s="17">
        <v>0.75962995713932802</v>
      </c>
      <c r="V1041" s="17">
        <v>0.75550226866974102</v>
      </c>
      <c r="W1041" s="17">
        <v>0.77266034667716699</v>
      </c>
      <c r="X1041" s="17">
        <v>0.74028450705826299</v>
      </c>
      <c r="Y1041" s="17">
        <v>0.724718010292007</v>
      </c>
      <c r="Z1041" s="17">
        <v>0.770540231149352</v>
      </c>
      <c r="AA1041" s="17">
        <v>0.77544997555471096</v>
      </c>
      <c r="AB1041" s="17">
        <v>0.71234185630535896</v>
      </c>
      <c r="AC1041" s="17">
        <v>0.73752901206334598</v>
      </c>
      <c r="AD1041" s="17">
        <v>0.75335980399974101</v>
      </c>
      <c r="AE1041" s="17"/>
      <c r="AF1041" s="17">
        <v>0.73257832669452305</v>
      </c>
      <c r="AG1041" s="17">
        <v>0.80177919309923795</v>
      </c>
      <c r="AH1041" s="17">
        <v>0.70144156946825797</v>
      </c>
      <c r="AI1041" s="17"/>
      <c r="AJ1041" s="17">
        <v>0.74151633164008601</v>
      </c>
      <c r="AK1041" s="17">
        <v>0.81170241950565503</v>
      </c>
      <c r="AL1041" s="17">
        <v>0.79739965410428404</v>
      </c>
      <c r="AM1041" s="17">
        <v>0.66394985993088795</v>
      </c>
      <c r="AN1041" s="17">
        <v>0.66939874402821797</v>
      </c>
      <c r="AO1041" s="17"/>
      <c r="AP1041" s="17">
        <v>0.78011060162734003</v>
      </c>
      <c r="AQ1041" s="17">
        <v>0.83027123698522298</v>
      </c>
      <c r="AR1041" s="17">
        <v>0.78051954815300795</v>
      </c>
    </row>
    <row r="1042" spans="2:44" x14ac:dyDescent="0.5">
      <c r="B1042" t="s">
        <v>290</v>
      </c>
      <c r="C1042" s="17">
        <v>2.46360372800149E-2</v>
      </c>
      <c r="D1042" s="17">
        <v>2.29765501587413E-2</v>
      </c>
      <c r="E1042" s="17">
        <v>2.6354524372186799E-2</v>
      </c>
      <c r="F1042" s="17"/>
      <c r="G1042" s="17">
        <v>3.8166763260010297E-2</v>
      </c>
      <c r="H1042" s="17">
        <v>2.39391807777629E-2</v>
      </c>
      <c r="I1042" s="17">
        <v>2.4142066818981602E-2</v>
      </c>
      <c r="J1042" s="17">
        <v>2.14097954625137E-2</v>
      </c>
      <c r="K1042" s="17">
        <v>6.4674476549946899E-3</v>
      </c>
      <c r="L1042" s="17">
        <v>3.1477479696181303E-2</v>
      </c>
      <c r="M1042" s="17"/>
      <c r="N1042" s="17">
        <v>1.67366867296481E-2</v>
      </c>
      <c r="O1042" s="17">
        <v>2.85295137800879E-2</v>
      </c>
      <c r="P1042" s="17">
        <v>3.1815327962467201E-2</v>
      </c>
      <c r="Q1042" s="17">
        <v>2.3038959411785701E-2</v>
      </c>
      <c r="R1042" s="17"/>
      <c r="S1042" s="17">
        <v>2.30033800481706E-2</v>
      </c>
      <c r="T1042" s="17">
        <v>2.62504982197454E-2</v>
      </c>
      <c r="U1042" s="17">
        <v>0</v>
      </c>
      <c r="V1042" s="17">
        <v>4.0824959556973697E-2</v>
      </c>
      <c r="W1042" s="17">
        <v>5.3421526741691497E-2</v>
      </c>
      <c r="X1042" s="17">
        <v>2.0645549145074101E-2</v>
      </c>
      <c r="Y1042" s="17">
        <v>1.7676239165568802E-2</v>
      </c>
      <c r="Z1042" s="17">
        <v>3.82370023739384E-2</v>
      </c>
      <c r="AA1042" s="17">
        <v>1.53859803953099E-2</v>
      </c>
      <c r="AB1042" s="17">
        <v>3.2400462043519297E-2</v>
      </c>
      <c r="AC1042" s="17">
        <v>0</v>
      </c>
      <c r="AD1042" s="17">
        <v>3.9664805778596102E-2</v>
      </c>
      <c r="AE1042" s="17"/>
      <c r="AF1042" s="17">
        <v>3.5451820132268497E-2</v>
      </c>
      <c r="AG1042" s="17">
        <v>1.2173063159134599E-2</v>
      </c>
      <c r="AH1042" s="17">
        <v>2.92407695942959E-2</v>
      </c>
      <c r="AI1042" s="17"/>
      <c r="AJ1042" s="17">
        <v>2.82310861251223E-2</v>
      </c>
      <c r="AK1042" s="17">
        <v>1.5146258412978999E-2</v>
      </c>
      <c r="AL1042" s="17">
        <v>7.7281837325450598E-3</v>
      </c>
      <c r="AM1042" s="17">
        <v>5.3657560967312501E-2</v>
      </c>
      <c r="AN1042" s="17">
        <v>3.0944362436602198E-2</v>
      </c>
      <c r="AO1042" s="17"/>
      <c r="AP1042" s="17">
        <v>1.2612746274482599E-2</v>
      </c>
      <c r="AQ1042" s="17">
        <v>1.6315095756722901E-2</v>
      </c>
      <c r="AR1042" s="17">
        <v>1.4444570432356399E-2</v>
      </c>
    </row>
    <row r="1043" spans="2:44" x14ac:dyDescent="0.5">
      <c r="B1043" t="s">
        <v>90</v>
      </c>
      <c r="C1043" s="17">
        <v>2.46360372800149E-2</v>
      </c>
      <c r="D1043" s="17">
        <v>2.29765501587413E-2</v>
      </c>
      <c r="E1043" s="17">
        <v>2.6354524372186799E-2</v>
      </c>
      <c r="F1043" s="17"/>
      <c r="G1043" s="17">
        <v>3.8166763260010297E-2</v>
      </c>
      <c r="H1043" s="17">
        <v>2.39391807777629E-2</v>
      </c>
      <c r="I1043" s="17">
        <v>2.4142066818981602E-2</v>
      </c>
      <c r="J1043" s="17">
        <v>2.14097954625137E-2</v>
      </c>
      <c r="K1043" s="17">
        <v>6.4674476549946899E-3</v>
      </c>
      <c r="L1043" s="17">
        <v>3.1477479696181303E-2</v>
      </c>
      <c r="M1043" s="17"/>
      <c r="N1043" s="17">
        <v>1.67366867296481E-2</v>
      </c>
      <c r="O1043" s="17">
        <v>2.85295137800879E-2</v>
      </c>
      <c r="P1043" s="17">
        <v>3.1815327962467201E-2</v>
      </c>
      <c r="Q1043" s="17">
        <v>2.3038959411785701E-2</v>
      </c>
      <c r="R1043" s="17"/>
      <c r="S1043" s="17">
        <v>2.30033800481706E-2</v>
      </c>
      <c r="T1043" s="17">
        <v>2.62504982197454E-2</v>
      </c>
      <c r="U1043" s="17">
        <v>0</v>
      </c>
      <c r="V1043" s="17">
        <v>4.0824959556973697E-2</v>
      </c>
      <c r="W1043" s="17">
        <v>5.3421526741691497E-2</v>
      </c>
      <c r="X1043" s="17">
        <v>2.0645549145074101E-2</v>
      </c>
      <c r="Y1043" s="17">
        <v>1.7676239165568802E-2</v>
      </c>
      <c r="Z1043" s="17">
        <v>3.82370023739384E-2</v>
      </c>
      <c r="AA1043" s="17">
        <v>1.53859803953099E-2</v>
      </c>
      <c r="AB1043" s="17">
        <v>3.2400462043519297E-2</v>
      </c>
      <c r="AC1043" s="17">
        <v>0</v>
      </c>
      <c r="AD1043" s="17">
        <v>3.9664805778596102E-2</v>
      </c>
      <c r="AE1043" s="17"/>
      <c r="AF1043" s="17">
        <v>3.5451820132268497E-2</v>
      </c>
      <c r="AG1043" s="17">
        <v>1.2173063159134599E-2</v>
      </c>
      <c r="AH1043" s="17">
        <v>2.92407695942959E-2</v>
      </c>
      <c r="AI1043" s="17"/>
      <c r="AJ1043" s="17">
        <v>2.82310861251223E-2</v>
      </c>
      <c r="AK1043" s="17">
        <v>1.5146258412978999E-2</v>
      </c>
      <c r="AL1043" s="17">
        <v>7.7281837325450598E-3</v>
      </c>
      <c r="AM1043" s="17">
        <v>5.3657560967312501E-2</v>
      </c>
      <c r="AN1043" s="17">
        <v>3.0944362436602198E-2</v>
      </c>
      <c r="AO1043" s="17"/>
      <c r="AP1043" s="17">
        <v>1.2612746274482599E-2</v>
      </c>
      <c r="AQ1043" s="17">
        <v>1.6315095756722901E-2</v>
      </c>
      <c r="AR1043" s="17">
        <v>1.4444570432356399E-2</v>
      </c>
    </row>
    <row r="1044" spans="2:44" x14ac:dyDescent="0.5">
      <c r="C1044" s="17"/>
      <c r="D1044" s="17"/>
      <c r="E1044" s="17"/>
      <c r="F1044" s="17"/>
      <c r="G1044" s="17"/>
      <c r="H1044" s="17"/>
      <c r="I1044" s="17"/>
      <c r="J1044" s="17"/>
      <c r="K1044" s="17"/>
      <c r="L1044" s="17"/>
      <c r="M1044" s="17"/>
      <c r="N1044" s="17"/>
      <c r="O1044" s="17"/>
      <c r="P1044" s="17"/>
      <c r="Q1044" s="17"/>
      <c r="R1044" s="17"/>
      <c r="S1044" s="17"/>
      <c r="T1044" s="17"/>
      <c r="U1044" s="17"/>
      <c r="V1044" s="17"/>
      <c r="W1044" s="17"/>
      <c r="X1044" s="17"/>
      <c r="Y1044" s="17"/>
      <c r="Z1044" s="17"/>
      <c r="AA1044" s="17"/>
      <c r="AB1044" s="17"/>
      <c r="AC1044" s="17"/>
      <c r="AD1044" s="17"/>
      <c r="AE1044" s="17"/>
      <c r="AF1044" s="17"/>
      <c r="AG1044" s="17"/>
      <c r="AH1044" s="17"/>
      <c r="AI1044" s="17"/>
      <c r="AJ1044" s="17"/>
      <c r="AK1044" s="17"/>
      <c r="AL1044" s="17"/>
      <c r="AM1044" s="17"/>
      <c r="AN1044" s="17"/>
      <c r="AO1044" s="17"/>
      <c r="AP1044" s="17"/>
      <c r="AQ1044" s="17"/>
      <c r="AR1044" s="17"/>
    </row>
    <row r="1045" spans="2:44" x14ac:dyDescent="0.5">
      <c r="C1045" s="17"/>
      <c r="D1045" s="17"/>
      <c r="E1045" s="17"/>
      <c r="F1045" s="17"/>
      <c r="G1045" s="17"/>
      <c r="H1045" s="17"/>
      <c r="I1045" s="17"/>
      <c r="J1045" s="17"/>
      <c r="K1045" s="17"/>
      <c r="L1045" s="17"/>
      <c r="M1045" s="17"/>
      <c r="N1045" s="17"/>
      <c r="O1045" s="17"/>
      <c r="P1045" s="17"/>
      <c r="Q1045" s="17"/>
      <c r="R1045" s="17"/>
      <c r="S1045" s="17"/>
      <c r="T1045" s="17"/>
      <c r="U1045" s="17"/>
      <c r="V1045" s="17"/>
      <c r="W1045" s="17"/>
      <c r="X1045" s="17"/>
      <c r="Y1045" s="17"/>
      <c r="Z1045" s="17"/>
      <c r="AA1045" s="17"/>
      <c r="AB1045" s="17"/>
      <c r="AC1045" s="17"/>
      <c r="AD1045" s="17"/>
      <c r="AE1045" s="17"/>
      <c r="AF1045" s="17"/>
      <c r="AG1045" s="17"/>
      <c r="AH1045" s="17"/>
      <c r="AI1045" s="17"/>
      <c r="AJ1045" s="17"/>
      <c r="AK1045" s="17"/>
      <c r="AL1045" s="17"/>
      <c r="AM1045" s="17"/>
      <c r="AN1045" s="17"/>
      <c r="AO1045" s="17"/>
      <c r="AP1045" s="17"/>
      <c r="AQ1045" s="17"/>
      <c r="AR1045" s="17"/>
    </row>
  </sheetData>
  <mergeCells count="8">
    <mergeCell ref="AJ5:AN5"/>
    <mergeCell ref="AP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2:AR18"/>
  <sheetViews>
    <sheetView showGridLines="0" workbookViewId="0">
      <pane xSplit="2" topLeftCell="C1" activePane="topRight" state="frozen"/>
      <selection pane="topRight"/>
    </sheetView>
  </sheetViews>
  <sheetFormatPr defaultColWidth="10.8203125" defaultRowHeight="14.35" x14ac:dyDescent="0.5"/>
  <cols>
    <col min="2" max="2" width="25.703125" customWidth="1"/>
    <col min="3" max="5" width="10.703125" customWidth="1"/>
    <col min="6" max="6" width="2.17578125" customWidth="1"/>
    <col min="7" max="12" width="10.703125" customWidth="1"/>
    <col min="13" max="13" width="2.17578125" customWidth="1"/>
    <col min="14" max="17" width="10.703125" customWidth="1"/>
    <col min="18" max="18" width="2.17578125" customWidth="1"/>
    <col min="19" max="30" width="10.703125" customWidth="1"/>
    <col min="31" max="31" width="2.17578125" customWidth="1"/>
    <col min="32" max="34" width="10.703125" customWidth="1"/>
    <col min="35" max="35" width="2.17578125" customWidth="1"/>
    <col min="36" max="40" width="10.703125" customWidth="1"/>
    <col min="41" max="41" width="2.17578125" customWidth="1"/>
    <col min="42" max="44" width="10.703125" customWidth="1"/>
    <col min="45" max="45" width="2.17578125" customWidth="1"/>
  </cols>
  <sheetData>
    <row r="2" spans="2:44" ht="40" customHeight="1" x14ac:dyDescent="0.5">
      <c r="D2" s="30" t="s">
        <v>201</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row>
    <row r="5" spans="2:44" ht="30" customHeight="1" x14ac:dyDescent="0.5">
      <c r="B5" s="15"/>
      <c r="C5" s="15"/>
      <c r="D5" s="29" t="s">
        <v>50</v>
      </c>
      <c r="E5" s="29"/>
      <c r="F5" s="15"/>
      <c r="G5" s="29" t="s">
        <v>51</v>
      </c>
      <c r="H5" s="29"/>
      <c r="I5" s="29"/>
      <c r="J5" s="29"/>
      <c r="K5" s="29"/>
      <c r="L5" s="29"/>
      <c r="M5" s="15"/>
      <c r="N5" s="29" t="s">
        <v>52</v>
      </c>
      <c r="O5" s="29"/>
      <c r="P5" s="29"/>
      <c r="Q5" s="29"/>
      <c r="R5" s="15"/>
      <c r="S5" s="29" t="s">
        <v>53</v>
      </c>
      <c r="T5" s="29"/>
      <c r="U5" s="29"/>
      <c r="V5" s="29"/>
      <c r="W5" s="29"/>
      <c r="X5" s="29"/>
      <c r="Y5" s="29"/>
      <c r="Z5" s="29"/>
      <c r="AA5" s="29"/>
      <c r="AB5" s="29"/>
      <c r="AC5" s="29"/>
      <c r="AD5" s="29"/>
      <c r="AE5" s="15"/>
      <c r="AF5" s="29" t="s">
        <v>54</v>
      </c>
      <c r="AG5" s="29"/>
      <c r="AH5" s="29"/>
      <c r="AI5" s="15"/>
      <c r="AJ5" s="29" t="s">
        <v>55</v>
      </c>
      <c r="AK5" s="29"/>
      <c r="AL5" s="29"/>
      <c r="AM5" s="29"/>
      <c r="AN5" s="29"/>
      <c r="AO5" s="15"/>
      <c r="AP5" s="29" t="s">
        <v>56</v>
      </c>
      <c r="AQ5" s="29"/>
      <c r="AR5" s="29"/>
    </row>
    <row r="6" spans="2:44" ht="43" x14ac:dyDescent="0.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row>
    <row r="7" spans="2:44" ht="30" customHeight="1" x14ac:dyDescent="0.5">
      <c r="B7" s="10" t="s">
        <v>18</v>
      </c>
      <c r="C7" s="10">
        <v>1002</v>
      </c>
      <c r="D7" s="10">
        <v>481</v>
      </c>
      <c r="E7" s="10">
        <v>518</v>
      </c>
      <c r="F7" s="10"/>
      <c r="G7" s="10">
        <v>146</v>
      </c>
      <c r="H7" s="10">
        <v>138</v>
      </c>
      <c r="I7" s="10">
        <v>169</v>
      </c>
      <c r="J7" s="10">
        <v>172</v>
      </c>
      <c r="K7" s="10">
        <v>161</v>
      </c>
      <c r="L7" s="10">
        <v>216</v>
      </c>
      <c r="M7" s="10"/>
      <c r="N7" s="10">
        <v>286</v>
      </c>
      <c r="O7" s="10">
        <v>281</v>
      </c>
      <c r="P7" s="10">
        <v>189</v>
      </c>
      <c r="Q7" s="10">
        <v>244</v>
      </c>
      <c r="R7" s="10"/>
      <c r="S7" s="10">
        <v>145</v>
      </c>
      <c r="T7" s="10">
        <v>131</v>
      </c>
      <c r="U7" s="10">
        <v>81</v>
      </c>
      <c r="V7" s="10">
        <v>92</v>
      </c>
      <c r="W7" s="10">
        <v>60</v>
      </c>
      <c r="X7" s="10">
        <v>105</v>
      </c>
      <c r="Y7" s="10">
        <v>87</v>
      </c>
      <c r="Z7" s="10">
        <v>40</v>
      </c>
      <c r="AA7" s="10">
        <v>113</v>
      </c>
      <c r="AB7" s="10">
        <v>70</v>
      </c>
      <c r="AC7" s="10">
        <v>49</v>
      </c>
      <c r="AD7" s="10">
        <v>29</v>
      </c>
      <c r="AE7" s="10"/>
      <c r="AF7" s="10">
        <v>367</v>
      </c>
      <c r="AG7" s="10">
        <v>397</v>
      </c>
      <c r="AH7" s="10">
        <v>147</v>
      </c>
      <c r="AI7" s="10"/>
      <c r="AJ7" s="10">
        <v>348</v>
      </c>
      <c r="AK7" s="10">
        <v>268</v>
      </c>
      <c r="AL7" s="10">
        <v>63</v>
      </c>
      <c r="AM7" s="10">
        <v>17</v>
      </c>
      <c r="AN7" s="10">
        <v>155</v>
      </c>
      <c r="AO7" s="10"/>
      <c r="AP7" s="10">
        <v>201</v>
      </c>
      <c r="AQ7" s="10">
        <v>364</v>
      </c>
      <c r="AR7" s="10">
        <v>59</v>
      </c>
    </row>
    <row r="8" spans="2:44" ht="30" customHeight="1" x14ac:dyDescent="0.5">
      <c r="B8" s="11" t="s">
        <v>19</v>
      </c>
      <c r="C8" s="11">
        <v>1002</v>
      </c>
      <c r="D8" s="11">
        <v>490</v>
      </c>
      <c r="E8" s="11">
        <v>508</v>
      </c>
      <c r="F8" s="11"/>
      <c r="G8" s="11">
        <v>140</v>
      </c>
      <c r="H8" s="11">
        <v>162</v>
      </c>
      <c r="I8" s="11">
        <v>174</v>
      </c>
      <c r="J8" s="11">
        <v>178</v>
      </c>
      <c r="K8" s="11">
        <v>150</v>
      </c>
      <c r="L8" s="11">
        <v>198</v>
      </c>
      <c r="M8" s="11"/>
      <c r="N8" s="11">
        <v>283</v>
      </c>
      <c r="O8" s="11">
        <v>267</v>
      </c>
      <c r="P8" s="11">
        <v>201</v>
      </c>
      <c r="Q8" s="11">
        <v>249</v>
      </c>
      <c r="R8" s="11"/>
      <c r="S8" s="11">
        <v>142</v>
      </c>
      <c r="T8" s="11">
        <v>128</v>
      </c>
      <c r="U8" s="11">
        <v>80</v>
      </c>
      <c r="V8" s="11">
        <v>89</v>
      </c>
      <c r="W8" s="11">
        <v>59</v>
      </c>
      <c r="X8" s="11">
        <v>98</v>
      </c>
      <c r="Y8" s="11">
        <v>88</v>
      </c>
      <c r="Z8" s="11">
        <v>38</v>
      </c>
      <c r="AA8" s="11">
        <v>110</v>
      </c>
      <c r="AB8" s="11">
        <v>90</v>
      </c>
      <c r="AC8" s="11">
        <v>46</v>
      </c>
      <c r="AD8" s="11">
        <v>33</v>
      </c>
      <c r="AE8" s="11"/>
      <c r="AF8" s="11">
        <v>360</v>
      </c>
      <c r="AG8" s="11">
        <v>403</v>
      </c>
      <c r="AH8" s="11">
        <v>150</v>
      </c>
      <c r="AI8" s="11"/>
      <c r="AJ8" s="11">
        <v>338</v>
      </c>
      <c r="AK8" s="11">
        <v>271</v>
      </c>
      <c r="AL8" s="11">
        <v>60</v>
      </c>
      <c r="AM8" s="11">
        <v>17</v>
      </c>
      <c r="AN8" s="11">
        <v>157</v>
      </c>
      <c r="AO8" s="11"/>
      <c r="AP8" s="11">
        <v>197</v>
      </c>
      <c r="AQ8" s="11">
        <v>366</v>
      </c>
      <c r="AR8" s="11">
        <v>59</v>
      </c>
    </row>
    <row r="9" spans="2:44" ht="43" x14ac:dyDescent="0.5">
      <c r="B9" s="18" t="s">
        <v>189</v>
      </c>
      <c r="C9" s="17">
        <v>0.172504317577062</v>
      </c>
      <c r="D9" s="17">
        <v>0.18444479176814901</v>
      </c>
      <c r="E9" s="17">
        <v>0.162013903411097</v>
      </c>
      <c r="F9" s="17"/>
      <c r="G9" s="17">
        <v>0.221285311633138</v>
      </c>
      <c r="H9" s="17">
        <v>0.237635311836457</v>
      </c>
      <c r="I9" s="17">
        <v>0.195935008922316</v>
      </c>
      <c r="J9" s="17">
        <v>0.13159880074470701</v>
      </c>
      <c r="K9" s="17">
        <v>0.167411215409495</v>
      </c>
      <c r="L9" s="17">
        <v>0.104728682528961</v>
      </c>
      <c r="M9" s="17"/>
      <c r="N9" s="17">
        <v>0.18115820243723299</v>
      </c>
      <c r="O9" s="17">
        <v>0.13754921687218</v>
      </c>
      <c r="P9" s="17">
        <v>0.17000198563048199</v>
      </c>
      <c r="Q9" s="17">
        <v>0.19945053740945801</v>
      </c>
      <c r="R9" s="17"/>
      <c r="S9" s="17">
        <v>0.186993248495814</v>
      </c>
      <c r="T9" s="17">
        <v>0.13595056259958899</v>
      </c>
      <c r="U9" s="17">
        <v>0.1515163242249</v>
      </c>
      <c r="V9" s="17">
        <v>0.19884179061368201</v>
      </c>
      <c r="W9" s="17">
        <v>0.13351041847734099</v>
      </c>
      <c r="X9" s="17">
        <v>0.19357599438631001</v>
      </c>
      <c r="Y9" s="17">
        <v>0.19801784748832399</v>
      </c>
      <c r="Z9" s="17">
        <v>0.195102961157579</v>
      </c>
      <c r="AA9" s="17">
        <v>0.18470159625105401</v>
      </c>
      <c r="AB9" s="17">
        <v>0.165022085832221</v>
      </c>
      <c r="AC9" s="17">
        <v>0.186105586119407</v>
      </c>
      <c r="AD9" s="17">
        <v>0.104799282503173</v>
      </c>
      <c r="AE9" s="17"/>
      <c r="AF9" s="17">
        <v>0.163484746385027</v>
      </c>
      <c r="AG9" s="17">
        <v>0.17400007434430501</v>
      </c>
      <c r="AH9" s="17">
        <v>0.173161554053057</v>
      </c>
      <c r="AI9" s="17"/>
      <c r="AJ9" s="17">
        <v>0.16979843778635401</v>
      </c>
      <c r="AK9" s="17">
        <v>0.240855361034819</v>
      </c>
      <c r="AL9" s="17">
        <v>0.11415731540202299</v>
      </c>
      <c r="AM9" s="17">
        <v>0.102234375783871</v>
      </c>
      <c r="AN9" s="17">
        <v>0.15480310490844701</v>
      </c>
      <c r="AO9" s="17"/>
      <c r="AP9" s="17">
        <v>0.173868541982201</v>
      </c>
      <c r="AQ9" s="17">
        <v>0.231410326763277</v>
      </c>
      <c r="AR9" s="17">
        <v>0.20243187539833701</v>
      </c>
    </row>
    <row r="10" spans="2:44" ht="28.7" x14ac:dyDescent="0.5">
      <c r="B10" s="18" t="s">
        <v>190</v>
      </c>
      <c r="C10" s="17">
        <v>0.45065208165858101</v>
      </c>
      <c r="D10" s="17">
        <v>0.41154547990791301</v>
      </c>
      <c r="E10" s="17">
        <v>0.48698919348915898</v>
      </c>
      <c r="F10" s="17"/>
      <c r="G10" s="17">
        <v>0.48303910693473101</v>
      </c>
      <c r="H10" s="17">
        <v>0.42390871804793001</v>
      </c>
      <c r="I10" s="17">
        <v>0.46607046055437001</v>
      </c>
      <c r="J10" s="17">
        <v>0.48787341101056197</v>
      </c>
      <c r="K10" s="17">
        <v>0.40325433160081298</v>
      </c>
      <c r="L10" s="17">
        <v>0.438378176438252</v>
      </c>
      <c r="M10" s="17"/>
      <c r="N10" s="17">
        <v>0.45315556590842598</v>
      </c>
      <c r="O10" s="17">
        <v>0.50195958646125205</v>
      </c>
      <c r="P10" s="17">
        <v>0.424382360128709</v>
      </c>
      <c r="Q10" s="17">
        <v>0.41390369425672702</v>
      </c>
      <c r="R10" s="17"/>
      <c r="S10" s="17">
        <v>0.443906412857206</v>
      </c>
      <c r="T10" s="17">
        <v>0.52100644436567201</v>
      </c>
      <c r="U10" s="17">
        <v>0.51887489921222996</v>
      </c>
      <c r="V10" s="17">
        <v>0.37600018596590201</v>
      </c>
      <c r="W10" s="17">
        <v>0.41159938204916202</v>
      </c>
      <c r="X10" s="17">
        <v>0.43355479610264502</v>
      </c>
      <c r="Y10" s="17">
        <v>0.42901891934534903</v>
      </c>
      <c r="Z10" s="17">
        <v>0.40463795120263801</v>
      </c>
      <c r="AA10" s="17">
        <v>0.45896123428609098</v>
      </c>
      <c r="AB10" s="17">
        <v>0.45555849636020601</v>
      </c>
      <c r="AC10" s="17">
        <v>0.44605055727472898</v>
      </c>
      <c r="AD10" s="17">
        <v>0.43985209493174998</v>
      </c>
      <c r="AE10" s="17"/>
      <c r="AF10" s="17">
        <v>0.45908894997559901</v>
      </c>
      <c r="AG10" s="17">
        <v>0.45565752684253902</v>
      </c>
      <c r="AH10" s="17">
        <v>0.41577360591630003</v>
      </c>
      <c r="AI10" s="17"/>
      <c r="AJ10" s="17">
        <v>0.45109760725391501</v>
      </c>
      <c r="AK10" s="17">
        <v>0.45326892797838098</v>
      </c>
      <c r="AL10" s="17">
        <v>0.437158992468547</v>
      </c>
      <c r="AM10" s="17">
        <v>0.33411198872252101</v>
      </c>
      <c r="AN10" s="17">
        <v>0.42889022603788302</v>
      </c>
      <c r="AO10" s="17"/>
      <c r="AP10" s="17">
        <v>0.493526715670772</v>
      </c>
      <c r="AQ10" s="17">
        <v>0.43005088901518901</v>
      </c>
      <c r="AR10" s="17">
        <v>0.41595914988849197</v>
      </c>
    </row>
    <row r="11" spans="2:44" ht="28.7" x14ac:dyDescent="0.5">
      <c r="B11" s="18" t="s">
        <v>191</v>
      </c>
      <c r="C11" s="17">
        <v>0.22284098326611501</v>
      </c>
      <c r="D11" s="17">
        <v>0.25345749202325402</v>
      </c>
      <c r="E11" s="17">
        <v>0.19274741017573899</v>
      </c>
      <c r="F11" s="17"/>
      <c r="G11" s="17">
        <v>0.15479230530464599</v>
      </c>
      <c r="H11" s="17">
        <v>0.19666094645537099</v>
      </c>
      <c r="I11" s="17">
        <v>0.19044848558744401</v>
      </c>
      <c r="J11" s="17">
        <v>0.23792672991038399</v>
      </c>
      <c r="K11" s="17">
        <v>0.26044017710631101</v>
      </c>
      <c r="L11" s="17">
        <v>0.27893113479828802</v>
      </c>
      <c r="M11" s="17"/>
      <c r="N11" s="17">
        <v>0.22246897100087001</v>
      </c>
      <c r="O11" s="17">
        <v>0.24253437788954699</v>
      </c>
      <c r="P11" s="17">
        <v>0.23682738696757899</v>
      </c>
      <c r="Q11" s="17">
        <v>0.19257990697094499</v>
      </c>
      <c r="R11" s="17"/>
      <c r="S11" s="17">
        <v>0.23608220013428499</v>
      </c>
      <c r="T11" s="17">
        <v>0.196228901933796</v>
      </c>
      <c r="U11" s="17">
        <v>0.180561809709118</v>
      </c>
      <c r="V11" s="17">
        <v>0.198573486950119</v>
      </c>
      <c r="W11" s="17">
        <v>0.35479875265462801</v>
      </c>
      <c r="X11" s="17">
        <v>0.22436996876197299</v>
      </c>
      <c r="Y11" s="17">
        <v>0.196347528308322</v>
      </c>
      <c r="Z11" s="17">
        <v>0.25071526415370499</v>
      </c>
      <c r="AA11" s="17">
        <v>0.232822130664885</v>
      </c>
      <c r="AB11" s="17">
        <v>0.22044651343968799</v>
      </c>
      <c r="AC11" s="17">
        <v>0.151613413891591</v>
      </c>
      <c r="AD11" s="17">
        <v>0.309105001213967</v>
      </c>
      <c r="AE11" s="17"/>
      <c r="AF11" s="17">
        <v>0.21615296360997199</v>
      </c>
      <c r="AG11" s="17">
        <v>0.24728490273571599</v>
      </c>
      <c r="AH11" s="17">
        <v>0.227296705425238</v>
      </c>
      <c r="AI11" s="17"/>
      <c r="AJ11" s="17">
        <v>0.23236328896062799</v>
      </c>
      <c r="AK11" s="17">
        <v>0.19703159049475</v>
      </c>
      <c r="AL11" s="17">
        <v>0.27108840157966102</v>
      </c>
      <c r="AM11" s="17">
        <v>0.43458235542614698</v>
      </c>
      <c r="AN11" s="17">
        <v>0.24691323135361801</v>
      </c>
      <c r="AO11" s="17"/>
      <c r="AP11" s="17">
        <v>0.21900145502985399</v>
      </c>
      <c r="AQ11" s="17">
        <v>0.21632991157419099</v>
      </c>
      <c r="AR11" s="17">
        <v>0.22174023010100599</v>
      </c>
    </row>
    <row r="12" spans="2:44" ht="28.7" x14ac:dyDescent="0.5">
      <c r="B12" s="18" t="s">
        <v>192</v>
      </c>
      <c r="C12" s="17">
        <v>4.1559578213650701E-2</v>
      </c>
      <c r="D12" s="17">
        <v>4.8578700533643798E-2</v>
      </c>
      <c r="E12" s="17">
        <v>3.5036016767063798E-2</v>
      </c>
      <c r="F12" s="17"/>
      <c r="G12" s="17">
        <v>4.3606985527843603E-2</v>
      </c>
      <c r="H12" s="17">
        <v>4.33350637170105E-2</v>
      </c>
      <c r="I12" s="17">
        <v>5.90042462586381E-2</v>
      </c>
      <c r="J12" s="17">
        <v>3.09500728769436E-2</v>
      </c>
      <c r="K12" s="17">
        <v>2.57376506398952E-2</v>
      </c>
      <c r="L12" s="17">
        <v>4.4903712638619198E-2</v>
      </c>
      <c r="M12" s="17"/>
      <c r="N12" s="17">
        <v>3.4794642746915898E-2</v>
      </c>
      <c r="O12" s="17">
        <v>3.52998330913196E-2</v>
      </c>
      <c r="P12" s="17">
        <v>5.5567830406748099E-2</v>
      </c>
      <c r="Q12" s="17">
        <v>4.4958601712524998E-2</v>
      </c>
      <c r="R12" s="17"/>
      <c r="S12" s="17">
        <v>4.0475502338264198E-2</v>
      </c>
      <c r="T12" s="17">
        <v>4.3697531202926999E-2</v>
      </c>
      <c r="U12" s="17">
        <v>2.44404903540122E-2</v>
      </c>
      <c r="V12" s="17">
        <v>6.7582794805257307E-2</v>
      </c>
      <c r="W12" s="17">
        <v>0</v>
      </c>
      <c r="X12" s="17">
        <v>3.6384606549375302E-2</v>
      </c>
      <c r="Y12" s="17">
        <v>5.1734543072686802E-2</v>
      </c>
      <c r="Z12" s="17">
        <v>7.2230899122500997E-2</v>
      </c>
      <c r="AA12" s="17">
        <v>3.7371640372484603E-2</v>
      </c>
      <c r="AB12" s="17">
        <v>4.2570116066409702E-2</v>
      </c>
      <c r="AC12" s="17">
        <v>5.0679338156358403E-2</v>
      </c>
      <c r="AD12" s="17">
        <v>3.44073003826596E-2</v>
      </c>
      <c r="AE12" s="17"/>
      <c r="AF12" s="17">
        <v>4.6320564085573203E-2</v>
      </c>
      <c r="AG12" s="17">
        <v>3.6112232387610702E-2</v>
      </c>
      <c r="AH12" s="17">
        <v>4.7611382308568602E-2</v>
      </c>
      <c r="AI12" s="17"/>
      <c r="AJ12" s="17">
        <v>3.8488189402539098E-2</v>
      </c>
      <c r="AK12" s="17">
        <v>2.9333426492329898E-2</v>
      </c>
      <c r="AL12" s="17">
        <v>6.7093836716501307E-2</v>
      </c>
      <c r="AM12" s="17">
        <v>6.3390787053260095E-2</v>
      </c>
      <c r="AN12" s="17">
        <v>3.78463541416236E-2</v>
      </c>
      <c r="AO12" s="17"/>
      <c r="AP12" s="17">
        <v>2.3528862394164199E-2</v>
      </c>
      <c r="AQ12" s="17">
        <v>3.9169966206710802E-2</v>
      </c>
      <c r="AR12" s="17">
        <v>5.7307285242525902E-2</v>
      </c>
    </row>
    <row r="13" spans="2:44" x14ac:dyDescent="0.5">
      <c r="B13" s="18" t="s">
        <v>87</v>
      </c>
      <c r="C13" s="19">
        <v>0.112443039284591</v>
      </c>
      <c r="D13" s="19">
        <v>0.10197353576704</v>
      </c>
      <c r="E13" s="19">
        <v>0.123213476156941</v>
      </c>
      <c r="F13" s="19"/>
      <c r="G13" s="19">
        <v>9.7276290599641796E-2</v>
      </c>
      <c r="H13" s="19">
        <v>9.8459959943232006E-2</v>
      </c>
      <c r="I13" s="19">
        <v>8.85417986772324E-2</v>
      </c>
      <c r="J13" s="19">
        <v>0.111650985457404</v>
      </c>
      <c r="K13" s="19">
        <v>0.14315662524348599</v>
      </c>
      <c r="L13" s="19">
        <v>0.13305829359588001</v>
      </c>
      <c r="M13" s="19"/>
      <c r="N13" s="19">
        <v>0.108422617906556</v>
      </c>
      <c r="O13" s="19">
        <v>8.2656985685700596E-2</v>
      </c>
      <c r="P13" s="19">
        <v>0.113220436866482</v>
      </c>
      <c r="Q13" s="19">
        <v>0.14910725965034399</v>
      </c>
      <c r="R13" s="19"/>
      <c r="S13" s="19">
        <v>9.2542636174431106E-2</v>
      </c>
      <c r="T13" s="19">
        <v>0.10311655989801601</v>
      </c>
      <c r="U13" s="19">
        <v>0.12460647649973999</v>
      </c>
      <c r="V13" s="19">
        <v>0.15900174166504</v>
      </c>
      <c r="W13" s="19">
        <v>0.100091446818869</v>
      </c>
      <c r="X13" s="19">
        <v>0.112114634199697</v>
      </c>
      <c r="Y13" s="19">
        <v>0.124881161785318</v>
      </c>
      <c r="Z13" s="19">
        <v>7.7312924363577104E-2</v>
      </c>
      <c r="AA13" s="19">
        <v>8.6143398425485795E-2</v>
      </c>
      <c r="AB13" s="19">
        <v>0.116402788301475</v>
      </c>
      <c r="AC13" s="19">
        <v>0.165551104557915</v>
      </c>
      <c r="AD13" s="19">
        <v>0.111836320968451</v>
      </c>
      <c r="AE13" s="19"/>
      <c r="AF13" s="19">
        <v>0.114952775943828</v>
      </c>
      <c r="AG13" s="19">
        <v>8.6945263689829203E-2</v>
      </c>
      <c r="AH13" s="19">
        <v>0.13615675229683699</v>
      </c>
      <c r="AI13" s="19"/>
      <c r="AJ13" s="19">
        <v>0.10825247659656299</v>
      </c>
      <c r="AK13" s="19">
        <v>7.9510693999719995E-2</v>
      </c>
      <c r="AL13" s="19">
        <v>0.110501453833267</v>
      </c>
      <c r="AM13" s="19">
        <v>6.5680493014201702E-2</v>
      </c>
      <c r="AN13" s="19">
        <v>0.13154708355842901</v>
      </c>
      <c r="AO13" s="19"/>
      <c r="AP13" s="19">
        <v>9.0074424923009003E-2</v>
      </c>
      <c r="AQ13" s="19">
        <v>8.3038906440632401E-2</v>
      </c>
      <c r="AR13" s="19">
        <v>0.10256145936963899</v>
      </c>
    </row>
    <row r="14" spans="2:44" x14ac:dyDescent="0.5">
      <c r="B14" s="16" t="s">
        <v>194</v>
      </c>
    </row>
    <row r="15" spans="2:44" x14ac:dyDescent="0.5">
      <c r="B15" t="s">
        <v>76</v>
      </c>
    </row>
    <row r="16" spans="2:44" x14ac:dyDescent="0.5">
      <c r="B16" t="s">
        <v>77</v>
      </c>
    </row>
    <row r="18" spans="2:2" x14ac:dyDescent="0.5">
      <c r="B18" s="8" t="str">
        <f>HYPERLINK("#'Contents'!A1", "Return to Contents")</f>
        <v>Return to Contents</v>
      </c>
    </row>
  </sheetData>
  <mergeCells count="8">
    <mergeCell ref="AJ5:AN5"/>
    <mergeCell ref="AP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2:AR16"/>
  <sheetViews>
    <sheetView showGridLines="0" workbookViewId="0">
      <pane xSplit="2" topLeftCell="C1" activePane="topRight" state="frozen"/>
      <selection pane="topRight"/>
    </sheetView>
  </sheetViews>
  <sheetFormatPr defaultColWidth="10.8203125" defaultRowHeight="14.35" x14ac:dyDescent="0.5"/>
  <cols>
    <col min="2" max="2" width="25.703125" customWidth="1"/>
    <col min="3" max="5" width="10.703125" customWidth="1"/>
    <col min="6" max="6" width="2.17578125" customWidth="1"/>
    <col min="7" max="12" width="10.703125" customWidth="1"/>
    <col min="13" max="13" width="2.17578125" customWidth="1"/>
    <col min="14" max="17" width="10.703125" customWidth="1"/>
    <col min="18" max="18" width="2.17578125" customWidth="1"/>
    <col min="19" max="30" width="10.703125" customWidth="1"/>
    <col min="31" max="31" width="2.17578125" customWidth="1"/>
    <col min="32" max="34" width="10.703125" customWidth="1"/>
    <col min="35" max="35" width="2.17578125" customWidth="1"/>
    <col min="36" max="40" width="10.703125" customWidth="1"/>
    <col min="41" max="41" width="2.17578125" customWidth="1"/>
    <col min="42" max="44" width="10.703125" customWidth="1"/>
    <col min="45" max="45" width="2.17578125" customWidth="1"/>
  </cols>
  <sheetData>
    <row r="2" spans="2:44" ht="40" customHeight="1" x14ac:dyDescent="0.5">
      <c r="D2" s="30" t="s">
        <v>204</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row>
    <row r="5" spans="2:44" ht="30" customHeight="1" x14ac:dyDescent="0.5">
      <c r="B5" s="15"/>
      <c r="C5" s="15"/>
      <c r="D5" s="29" t="s">
        <v>50</v>
      </c>
      <c r="E5" s="29"/>
      <c r="F5" s="15"/>
      <c r="G5" s="29" t="s">
        <v>51</v>
      </c>
      <c r="H5" s="29"/>
      <c r="I5" s="29"/>
      <c r="J5" s="29"/>
      <c r="K5" s="29"/>
      <c r="L5" s="29"/>
      <c r="M5" s="15"/>
      <c r="N5" s="29" t="s">
        <v>52</v>
      </c>
      <c r="O5" s="29"/>
      <c r="P5" s="29"/>
      <c r="Q5" s="29"/>
      <c r="R5" s="15"/>
      <c r="S5" s="29" t="s">
        <v>53</v>
      </c>
      <c r="T5" s="29"/>
      <c r="U5" s="29"/>
      <c r="V5" s="29"/>
      <c r="W5" s="29"/>
      <c r="X5" s="29"/>
      <c r="Y5" s="29"/>
      <c r="Z5" s="29"/>
      <c r="AA5" s="29"/>
      <c r="AB5" s="29"/>
      <c r="AC5" s="29"/>
      <c r="AD5" s="29"/>
      <c r="AE5" s="15"/>
      <c r="AF5" s="29" t="s">
        <v>54</v>
      </c>
      <c r="AG5" s="29"/>
      <c r="AH5" s="29"/>
      <c r="AI5" s="15"/>
      <c r="AJ5" s="29" t="s">
        <v>55</v>
      </c>
      <c r="AK5" s="29"/>
      <c r="AL5" s="29"/>
      <c r="AM5" s="29"/>
      <c r="AN5" s="29"/>
      <c r="AO5" s="15"/>
      <c r="AP5" s="29" t="s">
        <v>56</v>
      </c>
      <c r="AQ5" s="29"/>
      <c r="AR5" s="29"/>
    </row>
    <row r="6" spans="2:44" ht="43" x14ac:dyDescent="0.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row>
    <row r="7" spans="2:44" ht="30" customHeight="1" x14ac:dyDescent="0.5">
      <c r="B7" s="10" t="s">
        <v>18</v>
      </c>
      <c r="C7" s="10">
        <v>987</v>
      </c>
      <c r="D7" s="10">
        <v>471</v>
      </c>
      <c r="E7" s="10">
        <v>514</v>
      </c>
      <c r="F7" s="10"/>
      <c r="G7" s="10">
        <v>145</v>
      </c>
      <c r="H7" s="10">
        <v>147</v>
      </c>
      <c r="I7" s="10">
        <v>159</v>
      </c>
      <c r="J7" s="10">
        <v>158</v>
      </c>
      <c r="K7" s="10">
        <v>161</v>
      </c>
      <c r="L7" s="10">
        <v>217</v>
      </c>
      <c r="M7" s="10"/>
      <c r="N7" s="10">
        <v>271</v>
      </c>
      <c r="O7" s="10">
        <v>264</v>
      </c>
      <c r="P7" s="10">
        <v>209</v>
      </c>
      <c r="Q7" s="10">
        <v>238</v>
      </c>
      <c r="R7" s="10"/>
      <c r="S7" s="10">
        <v>157</v>
      </c>
      <c r="T7" s="10">
        <v>132</v>
      </c>
      <c r="U7" s="10">
        <v>82</v>
      </c>
      <c r="V7" s="10">
        <v>86</v>
      </c>
      <c r="W7" s="10">
        <v>69</v>
      </c>
      <c r="X7" s="10">
        <v>90</v>
      </c>
      <c r="Y7" s="10">
        <v>76</v>
      </c>
      <c r="Z7" s="10">
        <v>46</v>
      </c>
      <c r="AA7" s="10">
        <v>97</v>
      </c>
      <c r="AB7" s="10">
        <v>73</v>
      </c>
      <c r="AC7" s="10">
        <v>53</v>
      </c>
      <c r="AD7" s="10">
        <v>26</v>
      </c>
      <c r="AE7" s="10"/>
      <c r="AF7" s="10">
        <v>357</v>
      </c>
      <c r="AG7" s="10">
        <v>387</v>
      </c>
      <c r="AH7" s="10">
        <v>145</v>
      </c>
      <c r="AI7" s="10"/>
      <c r="AJ7" s="10">
        <v>336</v>
      </c>
      <c r="AK7" s="10">
        <v>269</v>
      </c>
      <c r="AL7" s="10">
        <v>73</v>
      </c>
      <c r="AM7" s="10">
        <v>20</v>
      </c>
      <c r="AN7" s="10">
        <v>132</v>
      </c>
      <c r="AO7" s="10"/>
      <c r="AP7" s="10">
        <v>192</v>
      </c>
      <c r="AQ7" s="10">
        <v>365</v>
      </c>
      <c r="AR7" s="10">
        <v>65</v>
      </c>
    </row>
    <row r="8" spans="2:44" ht="30" customHeight="1" x14ac:dyDescent="0.5">
      <c r="B8" s="11" t="s">
        <v>19</v>
      </c>
      <c r="C8" s="11">
        <v>988</v>
      </c>
      <c r="D8" s="11">
        <v>480</v>
      </c>
      <c r="E8" s="11">
        <v>506</v>
      </c>
      <c r="F8" s="11"/>
      <c r="G8" s="11">
        <v>140</v>
      </c>
      <c r="H8" s="11">
        <v>169</v>
      </c>
      <c r="I8" s="11">
        <v>165</v>
      </c>
      <c r="J8" s="11">
        <v>163</v>
      </c>
      <c r="K8" s="11">
        <v>151</v>
      </c>
      <c r="L8" s="11">
        <v>200</v>
      </c>
      <c r="M8" s="11"/>
      <c r="N8" s="11">
        <v>270</v>
      </c>
      <c r="O8" s="11">
        <v>252</v>
      </c>
      <c r="P8" s="11">
        <v>220</v>
      </c>
      <c r="Q8" s="11">
        <v>241</v>
      </c>
      <c r="R8" s="11"/>
      <c r="S8" s="11">
        <v>156</v>
      </c>
      <c r="T8" s="11">
        <v>128</v>
      </c>
      <c r="U8" s="11">
        <v>81</v>
      </c>
      <c r="V8" s="11">
        <v>84</v>
      </c>
      <c r="W8" s="11">
        <v>67</v>
      </c>
      <c r="X8" s="11">
        <v>84</v>
      </c>
      <c r="Y8" s="11">
        <v>76</v>
      </c>
      <c r="Z8" s="11">
        <v>45</v>
      </c>
      <c r="AA8" s="11">
        <v>95</v>
      </c>
      <c r="AB8" s="11">
        <v>90</v>
      </c>
      <c r="AC8" s="11">
        <v>51</v>
      </c>
      <c r="AD8" s="11">
        <v>31</v>
      </c>
      <c r="AE8" s="11"/>
      <c r="AF8" s="11">
        <v>350</v>
      </c>
      <c r="AG8" s="11">
        <v>395</v>
      </c>
      <c r="AH8" s="11">
        <v>147</v>
      </c>
      <c r="AI8" s="11"/>
      <c r="AJ8" s="11">
        <v>329</v>
      </c>
      <c r="AK8" s="11">
        <v>273</v>
      </c>
      <c r="AL8" s="11">
        <v>71</v>
      </c>
      <c r="AM8" s="11">
        <v>20</v>
      </c>
      <c r="AN8" s="11">
        <v>133</v>
      </c>
      <c r="AO8" s="11"/>
      <c r="AP8" s="11">
        <v>191</v>
      </c>
      <c r="AQ8" s="11">
        <v>367</v>
      </c>
      <c r="AR8" s="11">
        <v>64</v>
      </c>
    </row>
    <row r="9" spans="2:44" ht="57.35" x14ac:dyDescent="0.5">
      <c r="B9" s="18" t="s">
        <v>202</v>
      </c>
      <c r="C9" s="17">
        <v>0.35083778456115899</v>
      </c>
      <c r="D9" s="17">
        <v>0.357192253190739</v>
      </c>
      <c r="E9" s="17">
        <v>0.34404797049128599</v>
      </c>
      <c r="F9" s="17"/>
      <c r="G9" s="17">
        <v>0.45865350212633099</v>
      </c>
      <c r="H9" s="17">
        <v>0.41518556868217599</v>
      </c>
      <c r="I9" s="17">
        <v>0.34233865391020801</v>
      </c>
      <c r="J9" s="17">
        <v>0.34973298962937499</v>
      </c>
      <c r="K9" s="17">
        <v>0.30824414458741201</v>
      </c>
      <c r="L9" s="17">
        <v>0.26119135676412902</v>
      </c>
      <c r="M9" s="17"/>
      <c r="N9" s="17">
        <v>0.325163785302574</v>
      </c>
      <c r="O9" s="17">
        <v>0.33116019262595298</v>
      </c>
      <c r="P9" s="17">
        <v>0.40219174510552602</v>
      </c>
      <c r="Q9" s="17">
        <v>0.36048186897487</v>
      </c>
      <c r="R9" s="17"/>
      <c r="S9" s="17">
        <v>0.39003381686260302</v>
      </c>
      <c r="T9" s="17">
        <v>0.30801380791885102</v>
      </c>
      <c r="U9" s="17">
        <v>0.32001198498821598</v>
      </c>
      <c r="V9" s="17">
        <v>0.33158204060903901</v>
      </c>
      <c r="W9" s="17">
        <v>0.48500562092939598</v>
      </c>
      <c r="X9" s="17">
        <v>0.35742213822159602</v>
      </c>
      <c r="Y9" s="17">
        <v>0.40208387639042698</v>
      </c>
      <c r="Z9" s="17">
        <v>0.29633761601043501</v>
      </c>
      <c r="AA9" s="17">
        <v>0.28838904712091901</v>
      </c>
      <c r="AB9" s="17">
        <v>0.243341375381952</v>
      </c>
      <c r="AC9" s="17">
        <v>0.463761456829972</v>
      </c>
      <c r="AD9" s="17">
        <v>0.42555151039250899</v>
      </c>
      <c r="AE9" s="17"/>
      <c r="AF9" s="17">
        <v>0.31756586576455598</v>
      </c>
      <c r="AG9" s="17">
        <v>0.36421246473239799</v>
      </c>
      <c r="AH9" s="17">
        <v>0.351516917810271</v>
      </c>
      <c r="AI9" s="17"/>
      <c r="AJ9" s="17">
        <v>0.27881094362888198</v>
      </c>
      <c r="AK9" s="17">
        <v>0.42977770125845899</v>
      </c>
      <c r="AL9" s="17">
        <v>0.28627327306741601</v>
      </c>
      <c r="AM9" s="17">
        <v>0.51421756077526803</v>
      </c>
      <c r="AN9" s="17">
        <v>0.29478051413145401</v>
      </c>
      <c r="AO9" s="17"/>
      <c r="AP9" s="17">
        <v>0.31180572826582198</v>
      </c>
      <c r="AQ9" s="17">
        <v>0.38910412701895303</v>
      </c>
      <c r="AR9" s="17">
        <v>0.3682280668765</v>
      </c>
    </row>
    <row r="10" spans="2:44" ht="43" x14ac:dyDescent="0.5">
      <c r="B10" s="18" t="s">
        <v>203</v>
      </c>
      <c r="C10" s="17">
        <v>0.55988823762731899</v>
      </c>
      <c r="D10" s="17">
        <v>0.56732955779078997</v>
      </c>
      <c r="E10" s="17">
        <v>0.55323423267025795</v>
      </c>
      <c r="F10" s="17"/>
      <c r="G10" s="17">
        <v>0.46336265200577198</v>
      </c>
      <c r="H10" s="17">
        <v>0.54397179920484096</v>
      </c>
      <c r="I10" s="17">
        <v>0.52327159441028603</v>
      </c>
      <c r="J10" s="17">
        <v>0.55254217004933304</v>
      </c>
      <c r="K10" s="17">
        <v>0.60320543388172299</v>
      </c>
      <c r="L10" s="17">
        <v>0.64425219025050995</v>
      </c>
      <c r="M10" s="17"/>
      <c r="N10" s="17">
        <v>0.63115633088439305</v>
      </c>
      <c r="O10" s="17">
        <v>0.590285843726708</v>
      </c>
      <c r="P10" s="17">
        <v>0.51451917747363496</v>
      </c>
      <c r="Q10" s="17">
        <v>0.48503642433334199</v>
      </c>
      <c r="R10" s="17"/>
      <c r="S10" s="17">
        <v>0.51658448081417796</v>
      </c>
      <c r="T10" s="17">
        <v>0.61479964284476196</v>
      </c>
      <c r="U10" s="17">
        <v>0.54863486401407002</v>
      </c>
      <c r="V10" s="17">
        <v>0.55598005321602895</v>
      </c>
      <c r="W10" s="17">
        <v>0.46934402460389901</v>
      </c>
      <c r="X10" s="17">
        <v>0.55459786188862503</v>
      </c>
      <c r="Y10" s="17">
        <v>0.58496333847746496</v>
      </c>
      <c r="Z10" s="17">
        <v>0.57163796395447297</v>
      </c>
      <c r="AA10" s="17">
        <v>0.626197010086464</v>
      </c>
      <c r="AB10" s="17">
        <v>0.63121280195608798</v>
      </c>
      <c r="AC10" s="17">
        <v>0.448260686427013</v>
      </c>
      <c r="AD10" s="17">
        <v>0.49600015394700098</v>
      </c>
      <c r="AE10" s="17"/>
      <c r="AF10" s="17">
        <v>0.59017732486299102</v>
      </c>
      <c r="AG10" s="17">
        <v>0.57842609731360195</v>
      </c>
      <c r="AH10" s="17">
        <v>0.510709493051132</v>
      </c>
      <c r="AI10" s="17"/>
      <c r="AJ10" s="17">
        <v>0.65236545576178195</v>
      </c>
      <c r="AK10" s="17">
        <v>0.52326414556772705</v>
      </c>
      <c r="AL10" s="17">
        <v>0.65876794420676099</v>
      </c>
      <c r="AM10" s="17">
        <v>0.36895885305980403</v>
      </c>
      <c r="AN10" s="17">
        <v>0.54125558740301905</v>
      </c>
      <c r="AO10" s="17"/>
      <c r="AP10" s="17">
        <v>0.64388573627754997</v>
      </c>
      <c r="AQ10" s="17">
        <v>0.55899841058492705</v>
      </c>
      <c r="AR10" s="17">
        <v>0.55148526318680802</v>
      </c>
    </row>
    <row r="11" spans="2:44" x14ac:dyDescent="0.5">
      <c r="B11" s="18" t="s">
        <v>87</v>
      </c>
      <c r="C11" s="19">
        <v>8.9273977811522603E-2</v>
      </c>
      <c r="D11" s="19">
        <v>7.5478189018471004E-2</v>
      </c>
      <c r="E11" s="19">
        <v>0.102717796838456</v>
      </c>
      <c r="F11" s="19"/>
      <c r="G11" s="19">
        <v>7.7983845867896806E-2</v>
      </c>
      <c r="H11" s="19">
        <v>4.08426321129833E-2</v>
      </c>
      <c r="I11" s="19">
        <v>0.13438975167950601</v>
      </c>
      <c r="J11" s="19">
        <v>9.7724840321291404E-2</v>
      </c>
      <c r="K11" s="19">
        <v>8.8550421530865495E-2</v>
      </c>
      <c r="L11" s="19">
        <v>9.4556452985360903E-2</v>
      </c>
      <c r="M11" s="19"/>
      <c r="N11" s="19">
        <v>4.3679883813032797E-2</v>
      </c>
      <c r="O11" s="19">
        <v>7.8553963647339006E-2</v>
      </c>
      <c r="P11" s="19">
        <v>8.32890774208392E-2</v>
      </c>
      <c r="Q11" s="19">
        <v>0.15448170669178901</v>
      </c>
      <c r="R11" s="19"/>
      <c r="S11" s="19">
        <v>9.3381702323218505E-2</v>
      </c>
      <c r="T11" s="19">
        <v>7.7186549236387098E-2</v>
      </c>
      <c r="U11" s="19">
        <v>0.131353150997714</v>
      </c>
      <c r="V11" s="19">
        <v>0.112437906174933</v>
      </c>
      <c r="W11" s="19">
        <v>4.5650354466705102E-2</v>
      </c>
      <c r="X11" s="19">
        <v>8.7979999889778907E-2</v>
      </c>
      <c r="Y11" s="19">
        <v>1.29527851321078E-2</v>
      </c>
      <c r="Z11" s="19">
        <v>0.13202442003509299</v>
      </c>
      <c r="AA11" s="19">
        <v>8.5413942792616604E-2</v>
      </c>
      <c r="AB11" s="19">
        <v>0.12544582266196</v>
      </c>
      <c r="AC11" s="19">
        <v>8.7977856743015698E-2</v>
      </c>
      <c r="AD11" s="19">
        <v>7.8448335660489504E-2</v>
      </c>
      <c r="AE11" s="19"/>
      <c r="AF11" s="19">
        <v>9.2256809372452397E-2</v>
      </c>
      <c r="AG11" s="19">
        <v>5.73614379539992E-2</v>
      </c>
      <c r="AH11" s="19">
        <v>0.137773589138597</v>
      </c>
      <c r="AI11" s="19"/>
      <c r="AJ11" s="19">
        <v>6.8823600609335803E-2</v>
      </c>
      <c r="AK11" s="19">
        <v>4.6958153173814202E-2</v>
      </c>
      <c r="AL11" s="19">
        <v>5.4958782725822899E-2</v>
      </c>
      <c r="AM11" s="19">
        <v>0.11682358616492799</v>
      </c>
      <c r="AN11" s="19">
        <v>0.163963898465527</v>
      </c>
      <c r="AO11" s="19"/>
      <c r="AP11" s="19">
        <v>4.4308535456627801E-2</v>
      </c>
      <c r="AQ11" s="19">
        <v>5.1897462396119698E-2</v>
      </c>
      <c r="AR11" s="19">
        <v>8.0286669936691299E-2</v>
      </c>
    </row>
    <row r="12" spans="2:44" x14ac:dyDescent="0.5">
      <c r="B12" s="16" t="s">
        <v>194</v>
      </c>
    </row>
    <row r="13" spans="2:44" x14ac:dyDescent="0.5">
      <c r="B13" t="s">
        <v>76</v>
      </c>
    </row>
    <row r="14" spans="2:44" x14ac:dyDescent="0.5">
      <c r="B14" t="s">
        <v>77</v>
      </c>
    </row>
    <row r="16" spans="2:44" x14ac:dyDescent="0.5">
      <c r="B16" s="8" t="str">
        <f>HYPERLINK("#'Contents'!A1", "Return to Contents")</f>
        <v>Return to Contents</v>
      </c>
    </row>
  </sheetData>
  <mergeCells count="8">
    <mergeCell ref="AJ5:AN5"/>
    <mergeCell ref="AP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2:AR16"/>
  <sheetViews>
    <sheetView showGridLines="0" workbookViewId="0">
      <pane xSplit="2" topLeftCell="C1" activePane="topRight" state="frozen"/>
      <selection pane="topRight"/>
    </sheetView>
  </sheetViews>
  <sheetFormatPr defaultColWidth="10.8203125" defaultRowHeight="14.35" x14ac:dyDescent="0.5"/>
  <cols>
    <col min="2" max="2" width="25.703125" customWidth="1"/>
    <col min="3" max="5" width="10.703125" customWidth="1"/>
    <col min="6" max="6" width="2.17578125" customWidth="1"/>
    <col min="7" max="12" width="10.703125" customWidth="1"/>
    <col min="13" max="13" width="2.17578125" customWidth="1"/>
    <col min="14" max="17" width="10.703125" customWidth="1"/>
    <col min="18" max="18" width="2.17578125" customWidth="1"/>
    <col min="19" max="30" width="10.703125" customWidth="1"/>
    <col min="31" max="31" width="2.17578125" customWidth="1"/>
    <col min="32" max="34" width="10.703125" customWidth="1"/>
    <col min="35" max="35" width="2.17578125" customWidth="1"/>
    <col min="36" max="40" width="10.703125" customWidth="1"/>
    <col min="41" max="41" width="2.17578125" customWidth="1"/>
    <col min="42" max="44" width="10.703125" customWidth="1"/>
    <col min="45" max="45" width="2.17578125" customWidth="1"/>
  </cols>
  <sheetData>
    <row r="2" spans="2:44" ht="40" customHeight="1" x14ac:dyDescent="0.5">
      <c r="D2" s="30" t="s">
        <v>204</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row>
    <row r="5" spans="2:44" ht="30" customHeight="1" x14ac:dyDescent="0.5">
      <c r="B5" s="15"/>
      <c r="C5" s="15"/>
      <c r="D5" s="29" t="s">
        <v>50</v>
      </c>
      <c r="E5" s="29"/>
      <c r="F5" s="15"/>
      <c r="G5" s="29" t="s">
        <v>51</v>
      </c>
      <c r="H5" s="29"/>
      <c r="I5" s="29"/>
      <c r="J5" s="29"/>
      <c r="K5" s="29"/>
      <c r="L5" s="29"/>
      <c r="M5" s="15"/>
      <c r="N5" s="29" t="s">
        <v>52</v>
      </c>
      <c r="O5" s="29"/>
      <c r="P5" s="29"/>
      <c r="Q5" s="29"/>
      <c r="R5" s="15"/>
      <c r="S5" s="29" t="s">
        <v>53</v>
      </c>
      <c r="T5" s="29"/>
      <c r="U5" s="29"/>
      <c r="V5" s="29"/>
      <c r="W5" s="29"/>
      <c r="X5" s="29"/>
      <c r="Y5" s="29"/>
      <c r="Z5" s="29"/>
      <c r="AA5" s="29"/>
      <c r="AB5" s="29"/>
      <c r="AC5" s="29"/>
      <c r="AD5" s="29"/>
      <c r="AE5" s="15"/>
      <c r="AF5" s="29" t="s">
        <v>54</v>
      </c>
      <c r="AG5" s="29"/>
      <c r="AH5" s="29"/>
      <c r="AI5" s="15"/>
      <c r="AJ5" s="29" t="s">
        <v>55</v>
      </c>
      <c r="AK5" s="29"/>
      <c r="AL5" s="29"/>
      <c r="AM5" s="29"/>
      <c r="AN5" s="29"/>
      <c r="AO5" s="15"/>
      <c r="AP5" s="29" t="s">
        <v>56</v>
      </c>
      <c r="AQ5" s="29"/>
      <c r="AR5" s="29"/>
    </row>
    <row r="6" spans="2:44" ht="43" x14ac:dyDescent="0.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row>
    <row r="7" spans="2:44" ht="30" customHeight="1" x14ac:dyDescent="0.5">
      <c r="B7" s="10" t="s">
        <v>18</v>
      </c>
      <c r="C7" s="10">
        <v>1009</v>
      </c>
      <c r="D7" s="10">
        <v>489</v>
      </c>
      <c r="E7" s="10">
        <v>518</v>
      </c>
      <c r="F7" s="10"/>
      <c r="G7" s="10">
        <v>150</v>
      </c>
      <c r="H7" s="10">
        <v>146</v>
      </c>
      <c r="I7" s="10">
        <v>167</v>
      </c>
      <c r="J7" s="10">
        <v>150</v>
      </c>
      <c r="K7" s="10">
        <v>149</v>
      </c>
      <c r="L7" s="10">
        <v>247</v>
      </c>
      <c r="M7" s="10"/>
      <c r="N7" s="10">
        <v>261</v>
      </c>
      <c r="O7" s="10">
        <v>283</v>
      </c>
      <c r="P7" s="10">
        <v>206</v>
      </c>
      <c r="Q7" s="10">
        <v>258</v>
      </c>
      <c r="R7" s="10"/>
      <c r="S7" s="10">
        <v>137</v>
      </c>
      <c r="T7" s="10">
        <v>136</v>
      </c>
      <c r="U7" s="10">
        <v>83</v>
      </c>
      <c r="V7" s="10">
        <v>94</v>
      </c>
      <c r="W7" s="10">
        <v>76</v>
      </c>
      <c r="X7" s="10">
        <v>85</v>
      </c>
      <c r="Y7" s="10">
        <v>88</v>
      </c>
      <c r="Z7" s="10">
        <v>39</v>
      </c>
      <c r="AA7" s="10">
        <v>115</v>
      </c>
      <c r="AB7" s="10">
        <v>70</v>
      </c>
      <c r="AC7" s="10">
        <v>59</v>
      </c>
      <c r="AD7" s="10">
        <v>27</v>
      </c>
      <c r="AE7" s="10"/>
      <c r="AF7" s="10">
        <v>355</v>
      </c>
      <c r="AG7" s="10">
        <v>397</v>
      </c>
      <c r="AH7" s="10">
        <v>156</v>
      </c>
      <c r="AI7" s="10"/>
      <c r="AJ7" s="10">
        <v>360</v>
      </c>
      <c r="AK7" s="10">
        <v>259</v>
      </c>
      <c r="AL7" s="10">
        <v>71</v>
      </c>
      <c r="AM7" s="10">
        <v>18</v>
      </c>
      <c r="AN7" s="10">
        <v>151</v>
      </c>
      <c r="AO7" s="10"/>
      <c r="AP7" s="10">
        <v>213</v>
      </c>
      <c r="AQ7" s="10">
        <v>353</v>
      </c>
      <c r="AR7" s="10">
        <v>67</v>
      </c>
    </row>
    <row r="8" spans="2:44" ht="30" customHeight="1" x14ac:dyDescent="0.5">
      <c r="B8" s="11" t="s">
        <v>19</v>
      </c>
      <c r="C8" s="11">
        <v>1008</v>
      </c>
      <c r="D8" s="11">
        <v>499</v>
      </c>
      <c r="E8" s="11">
        <v>507</v>
      </c>
      <c r="F8" s="11"/>
      <c r="G8" s="11">
        <v>143</v>
      </c>
      <c r="H8" s="11">
        <v>170</v>
      </c>
      <c r="I8" s="11">
        <v>174</v>
      </c>
      <c r="J8" s="11">
        <v>156</v>
      </c>
      <c r="K8" s="11">
        <v>139</v>
      </c>
      <c r="L8" s="11">
        <v>226</v>
      </c>
      <c r="M8" s="11"/>
      <c r="N8" s="11">
        <v>259</v>
      </c>
      <c r="O8" s="11">
        <v>268</v>
      </c>
      <c r="P8" s="11">
        <v>218</v>
      </c>
      <c r="Q8" s="11">
        <v>262</v>
      </c>
      <c r="R8" s="11"/>
      <c r="S8" s="11">
        <v>131</v>
      </c>
      <c r="T8" s="11">
        <v>132</v>
      </c>
      <c r="U8" s="11">
        <v>83</v>
      </c>
      <c r="V8" s="11">
        <v>92</v>
      </c>
      <c r="W8" s="11">
        <v>77</v>
      </c>
      <c r="X8" s="11">
        <v>79</v>
      </c>
      <c r="Y8" s="11">
        <v>88</v>
      </c>
      <c r="Z8" s="11">
        <v>37</v>
      </c>
      <c r="AA8" s="11">
        <v>113</v>
      </c>
      <c r="AB8" s="11">
        <v>89</v>
      </c>
      <c r="AC8" s="11">
        <v>55</v>
      </c>
      <c r="AD8" s="11">
        <v>31</v>
      </c>
      <c r="AE8" s="11"/>
      <c r="AF8" s="11">
        <v>350</v>
      </c>
      <c r="AG8" s="11">
        <v>400</v>
      </c>
      <c r="AH8" s="11">
        <v>162</v>
      </c>
      <c r="AI8" s="11"/>
      <c r="AJ8" s="11">
        <v>350</v>
      </c>
      <c r="AK8" s="11">
        <v>261</v>
      </c>
      <c r="AL8" s="11">
        <v>68</v>
      </c>
      <c r="AM8" s="11">
        <v>17</v>
      </c>
      <c r="AN8" s="11">
        <v>154</v>
      </c>
      <c r="AO8" s="11"/>
      <c r="AP8" s="11">
        <v>210</v>
      </c>
      <c r="AQ8" s="11">
        <v>353</v>
      </c>
      <c r="AR8" s="11">
        <v>65</v>
      </c>
    </row>
    <row r="9" spans="2:44" ht="71.7" x14ac:dyDescent="0.5">
      <c r="B9" s="18" t="s">
        <v>205</v>
      </c>
      <c r="C9" s="17">
        <v>0.27125427461094997</v>
      </c>
      <c r="D9" s="17">
        <v>0.24855864397933899</v>
      </c>
      <c r="E9" s="17">
        <v>0.29059226842864899</v>
      </c>
      <c r="F9" s="17"/>
      <c r="G9" s="17">
        <v>0.39917264696204002</v>
      </c>
      <c r="H9" s="17">
        <v>0.27004975495845501</v>
      </c>
      <c r="I9" s="17">
        <v>0.33044647982259301</v>
      </c>
      <c r="J9" s="17">
        <v>0.32755506735342499</v>
      </c>
      <c r="K9" s="17">
        <v>0.20031815396587299</v>
      </c>
      <c r="L9" s="17">
        <v>0.15051498491773899</v>
      </c>
      <c r="M9" s="17"/>
      <c r="N9" s="17">
        <v>0.224949504233871</v>
      </c>
      <c r="O9" s="17">
        <v>0.28727688369056598</v>
      </c>
      <c r="P9" s="17">
        <v>0.24181447782290799</v>
      </c>
      <c r="Q9" s="17">
        <v>0.32602489304820698</v>
      </c>
      <c r="R9" s="17"/>
      <c r="S9" s="17">
        <v>0.29890306156420599</v>
      </c>
      <c r="T9" s="17">
        <v>0.23115026629582</v>
      </c>
      <c r="U9" s="17">
        <v>0.40403874260259398</v>
      </c>
      <c r="V9" s="17">
        <v>0.25404830307134602</v>
      </c>
      <c r="W9" s="17">
        <v>0.25109984982286498</v>
      </c>
      <c r="X9" s="17">
        <v>0.22122728739869299</v>
      </c>
      <c r="Y9" s="17">
        <v>0.28638198214704802</v>
      </c>
      <c r="Z9" s="17">
        <v>0.199727747210137</v>
      </c>
      <c r="AA9" s="17">
        <v>0.26950490198608201</v>
      </c>
      <c r="AB9" s="17">
        <v>0.25869693017617301</v>
      </c>
      <c r="AC9" s="17">
        <v>0.27662641808803501</v>
      </c>
      <c r="AD9" s="17">
        <v>0.27480417780180899</v>
      </c>
      <c r="AE9" s="17"/>
      <c r="AF9" s="17">
        <v>0.262276690035323</v>
      </c>
      <c r="AG9" s="17">
        <v>0.253064929880712</v>
      </c>
      <c r="AH9" s="17">
        <v>0.26908258198163298</v>
      </c>
      <c r="AI9" s="17"/>
      <c r="AJ9" s="17">
        <v>0.22185593920239299</v>
      </c>
      <c r="AK9" s="17">
        <v>0.31339214774096702</v>
      </c>
      <c r="AL9" s="17">
        <v>0.17179352733119299</v>
      </c>
      <c r="AM9" s="17">
        <v>0.17727153611072199</v>
      </c>
      <c r="AN9" s="17">
        <v>0.28735964684714199</v>
      </c>
      <c r="AO9" s="17"/>
      <c r="AP9" s="17">
        <v>0.23315303499090201</v>
      </c>
      <c r="AQ9" s="17">
        <v>0.279366029244981</v>
      </c>
      <c r="AR9" s="17">
        <v>0.32873013997116202</v>
      </c>
    </row>
    <row r="10" spans="2:44" ht="43" x14ac:dyDescent="0.5">
      <c r="B10" s="18" t="s">
        <v>203</v>
      </c>
      <c r="C10" s="17">
        <v>0.63373870617573802</v>
      </c>
      <c r="D10" s="17">
        <v>0.66893620062040005</v>
      </c>
      <c r="E10" s="17">
        <v>0.60172544403449801</v>
      </c>
      <c r="F10" s="17"/>
      <c r="G10" s="17">
        <v>0.51887740261334203</v>
      </c>
      <c r="H10" s="17">
        <v>0.67426213382688704</v>
      </c>
      <c r="I10" s="17">
        <v>0.56389236920007602</v>
      </c>
      <c r="J10" s="17">
        <v>0.53734692990233501</v>
      </c>
      <c r="K10" s="17">
        <v>0.67278806097769805</v>
      </c>
      <c r="L10" s="17">
        <v>0.77215649385169005</v>
      </c>
      <c r="M10" s="17"/>
      <c r="N10" s="17">
        <v>0.73683827801388702</v>
      </c>
      <c r="O10" s="17">
        <v>0.63131183265953605</v>
      </c>
      <c r="P10" s="17">
        <v>0.66518714574154103</v>
      </c>
      <c r="Q10" s="17">
        <v>0.50695997743497301</v>
      </c>
      <c r="R10" s="17"/>
      <c r="S10" s="17">
        <v>0.62105336808911105</v>
      </c>
      <c r="T10" s="17">
        <v>0.67899534685917495</v>
      </c>
      <c r="U10" s="17">
        <v>0.51721926184540301</v>
      </c>
      <c r="V10" s="17">
        <v>0.66105037102588005</v>
      </c>
      <c r="W10" s="17">
        <v>0.71216881680561905</v>
      </c>
      <c r="X10" s="17">
        <v>0.64371634155249702</v>
      </c>
      <c r="Y10" s="17">
        <v>0.61062476821710099</v>
      </c>
      <c r="Z10" s="17">
        <v>0.728878968109407</v>
      </c>
      <c r="AA10" s="17">
        <v>0.64327592639500797</v>
      </c>
      <c r="AB10" s="17">
        <v>0.59058591834453</v>
      </c>
      <c r="AC10" s="17">
        <v>0.65657716370098695</v>
      </c>
      <c r="AD10" s="17">
        <v>0.50421257398774699</v>
      </c>
      <c r="AE10" s="17"/>
      <c r="AF10" s="17">
        <v>0.64637945138694897</v>
      </c>
      <c r="AG10" s="17">
        <v>0.676595387911617</v>
      </c>
      <c r="AH10" s="17">
        <v>0.59508363520959395</v>
      </c>
      <c r="AI10" s="17"/>
      <c r="AJ10" s="17">
        <v>0.71054760897344404</v>
      </c>
      <c r="AK10" s="17">
        <v>0.60600924708528103</v>
      </c>
      <c r="AL10" s="17">
        <v>0.72930265904296498</v>
      </c>
      <c r="AM10" s="17">
        <v>0.75060105564027801</v>
      </c>
      <c r="AN10" s="17">
        <v>0.57133222257114202</v>
      </c>
      <c r="AO10" s="17"/>
      <c r="AP10" s="17">
        <v>0.70910248282444199</v>
      </c>
      <c r="AQ10" s="17">
        <v>0.65029283314792796</v>
      </c>
      <c r="AR10" s="17">
        <v>0.55250493782965904</v>
      </c>
    </row>
    <row r="11" spans="2:44" x14ac:dyDescent="0.5">
      <c r="B11" s="18" t="s">
        <v>87</v>
      </c>
      <c r="C11" s="19">
        <v>9.5007019213312505E-2</v>
      </c>
      <c r="D11" s="19">
        <v>8.2505155400261099E-2</v>
      </c>
      <c r="E11" s="19">
        <v>0.10768228753685299</v>
      </c>
      <c r="F11" s="19"/>
      <c r="G11" s="19">
        <v>8.1949950424618306E-2</v>
      </c>
      <c r="H11" s="19">
        <v>5.5688111214657603E-2</v>
      </c>
      <c r="I11" s="19">
        <v>0.105661150977331</v>
      </c>
      <c r="J11" s="19">
        <v>0.13509800274424</v>
      </c>
      <c r="K11" s="19">
        <v>0.12689378505642801</v>
      </c>
      <c r="L11" s="19">
        <v>7.7328521230571198E-2</v>
      </c>
      <c r="M11" s="19"/>
      <c r="N11" s="19">
        <v>3.8212217752242601E-2</v>
      </c>
      <c r="O11" s="19">
        <v>8.14112836498984E-2</v>
      </c>
      <c r="P11" s="19">
        <v>9.2998376435550104E-2</v>
      </c>
      <c r="Q11" s="19">
        <v>0.16701512951682099</v>
      </c>
      <c r="R11" s="19"/>
      <c r="S11" s="19">
        <v>8.0043570346682497E-2</v>
      </c>
      <c r="T11" s="19">
        <v>8.9854386845005005E-2</v>
      </c>
      <c r="U11" s="19">
        <v>7.8741995552002897E-2</v>
      </c>
      <c r="V11" s="19">
        <v>8.4901325902773495E-2</v>
      </c>
      <c r="W11" s="19">
        <v>3.6731333371516101E-2</v>
      </c>
      <c r="X11" s="19">
        <v>0.13505637104881099</v>
      </c>
      <c r="Y11" s="19">
        <v>0.102993249635852</v>
      </c>
      <c r="Z11" s="19">
        <v>7.1393284680456207E-2</v>
      </c>
      <c r="AA11" s="19">
        <v>8.7219171618910699E-2</v>
      </c>
      <c r="AB11" s="19">
        <v>0.15071715147929701</v>
      </c>
      <c r="AC11" s="19">
        <v>6.6796418210978398E-2</v>
      </c>
      <c r="AD11" s="19">
        <v>0.22098324821044499</v>
      </c>
      <c r="AE11" s="19"/>
      <c r="AF11" s="19">
        <v>9.1343858577728004E-2</v>
      </c>
      <c r="AG11" s="19">
        <v>7.0339682207670506E-2</v>
      </c>
      <c r="AH11" s="19">
        <v>0.13583378280877301</v>
      </c>
      <c r="AI11" s="19"/>
      <c r="AJ11" s="19">
        <v>6.7596451824162504E-2</v>
      </c>
      <c r="AK11" s="19">
        <v>8.0598605173751503E-2</v>
      </c>
      <c r="AL11" s="19">
        <v>9.8903813625842399E-2</v>
      </c>
      <c r="AM11" s="19">
        <v>7.21274082489997E-2</v>
      </c>
      <c r="AN11" s="19">
        <v>0.14130813058171701</v>
      </c>
      <c r="AO11" s="19"/>
      <c r="AP11" s="19">
        <v>5.7744482184655298E-2</v>
      </c>
      <c r="AQ11" s="19">
        <v>7.0341137607090806E-2</v>
      </c>
      <c r="AR11" s="19">
        <v>0.118764922199179</v>
      </c>
    </row>
    <row r="12" spans="2:44" x14ac:dyDescent="0.5">
      <c r="B12" s="16" t="s">
        <v>194</v>
      </c>
    </row>
    <row r="13" spans="2:44" x14ac:dyDescent="0.5">
      <c r="B13" t="s">
        <v>76</v>
      </c>
    </row>
    <row r="14" spans="2:44" x14ac:dyDescent="0.5">
      <c r="B14" t="s">
        <v>77</v>
      </c>
    </row>
    <row r="16" spans="2:44" x14ac:dyDescent="0.5">
      <c r="B16" s="8" t="str">
        <f>HYPERLINK("#'Contents'!A1", "Return to Contents")</f>
        <v>Return to Contents</v>
      </c>
    </row>
  </sheetData>
  <mergeCells count="8">
    <mergeCell ref="AJ5:AN5"/>
    <mergeCell ref="AP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2:AR16"/>
  <sheetViews>
    <sheetView showGridLines="0" workbookViewId="0">
      <pane xSplit="2" topLeftCell="C1" activePane="topRight" state="frozen"/>
      <selection pane="topRight"/>
    </sheetView>
  </sheetViews>
  <sheetFormatPr defaultColWidth="10.8203125" defaultRowHeight="14.35" x14ac:dyDescent="0.5"/>
  <cols>
    <col min="2" max="2" width="25.703125" customWidth="1"/>
    <col min="3" max="5" width="10.703125" customWidth="1"/>
    <col min="6" max="6" width="2.17578125" customWidth="1"/>
    <col min="7" max="12" width="10.703125" customWidth="1"/>
    <col min="13" max="13" width="2.17578125" customWidth="1"/>
    <col min="14" max="17" width="10.703125" customWidth="1"/>
    <col min="18" max="18" width="2.17578125" customWidth="1"/>
    <col min="19" max="30" width="10.703125" customWidth="1"/>
    <col min="31" max="31" width="2.17578125" customWidth="1"/>
    <col min="32" max="34" width="10.703125" customWidth="1"/>
    <col min="35" max="35" width="2.17578125" customWidth="1"/>
    <col min="36" max="40" width="10.703125" customWidth="1"/>
    <col min="41" max="41" width="2.17578125" customWidth="1"/>
    <col min="42" max="44" width="10.703125" customWidth="1"/>
    <col min="45" max="45" width="2.17578125" customWidth="1"/>
  </cols>
  <sheetData>
    <row r="2" spans="2:44" ht="40" customHeight="1" x14ac:dyDescent="0.5">
      <c r="D2" s="30" t="s">
        <v>204</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row>
    <row r="5" spans="2:44" ht="30" customHeight="1" x14ac:dyDescent="0.5">
      <c r="B5" s="15"/>
      <c r="C5" s="15"/>
      <c r="D5" s="29" t="s">
        <v>50</v>
      </c>
      <c r="E5" s="29"/>
      <c r="F5" s="15"/>
      <c r="G5" s="29" t="s">
        <v>51</v>
      </c>
      <c r="H5" s="29"/>
      <c r="I5" s="29"/>
      <c r="J5" s="29"/>
      <c r="K5" s="29"/>
      <c r="L5" s="29"/>
      <c r="M5" s="15"/>
      <c r="N5" s="29" t="s">
        <v>52</v>
      </c>
      <c r="O5" s="29"/>
      <c r="P5" s="29"/>
      <c r="Q5" s="29"/>
      <c r="R5" s="15"/>
      <c r="S5" s="29" t="s">
        <v>53</v>
      </c>
      <c r="T5" s="29"/>
      <c r="U5" s="29"/>
      <c r="V5" s="29"/>
      <c r="W5" s="29"/>
      <c r="X5" s="29"/>
      <c r="Y5" s="29"/>
      <c r="Z5" s="29"/>
      <c r="AA5" s="29"/>
      <c r="AB5" s="29"/>
      <c r="AC5" s="29"/>
      <c r="AD5" s="29"/>
      <c r="AE5" s="15"/>
      <c r="AF5" s="29" t="s">
        <v>54</v>
      </c>
      <c r="AG5" s="29"/>
      <c r="AH5" s="29"/>
      <c r="AI5" s="15"/>
      <c r="AJ5" s="29" t="s">
        <v>55</v>
      </c>
      <c r="AK5" s="29"/>
      <c r="AL5" s="29"/>
      <c r="AM5" s="29"/>
      <c r="AN5" s="29"/>
      <c r="AO5" s="15"/>
      <c r="AP5" s="29" t="s">
        <v>56</v>
      </c>
      <c r="AQ5" s="29"/>
      <c r="AR5" s="29"/>
    </row>
    <row r="6" spans="2:44" ht="43" x14ac:dyDescent="0.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row>
    <row r="7" spans="2:44" ht="30" customHeight="1" x14ac:dyDescent="0.5">
      <c r="B7" s="10" t="s">
        <v>18</v>
      </c>
      <c r="C7" s="10">
        <v>1034</v>
      </c>
      <c r="D7" s="10">
        <v>494</v>
      </c>
      <c r="E7" s="10">
        <v>537</v>
      </c>
      <c r="F7" s="10"/>
      <c r="G7" s="10">
        <v>146</v>
      </c>
      <c r="H7" s="10">
        <v>147</v>
      </c>
      <c r="I7" s="10">
        <v>161</v>
      </c>
      <c r="J7" s="10">
        <v>185</v>
      </c>
      <c r="K7" s="10">
        <v>156</v>
      </c>
      <c r="L7" s="10">
        <v>239</v>
      </c>
      <c r="M7" s="10"/>
      <c r="N7" s="10">
        <v>287</v>
      </c>
      <c r="O7" s="10">
        <v>274</v>
      </c>
      <c r="P7" s="10">
        <v>196</v>
      </c>
      <c r="Q7" s="10">
        <v>274</v>
      </c>
      <c r="R7" s="10"/>
      <c r="S7" s="10">
        <v>138</v>
      </c>
      <c r="T7" s="10">
        <v>135</v>
      </c>
      <c r="U7" s="10">
        <v>76</v>
      </c>
      <c r="V7" s="10">
        <v>98</v>
      </c>
      <c r="W7" s="10">
        <v>77</v>
      </c>
      <c r="X7" s="10">
        <v>109</v>
      </c>
      <c r="Y7" s="10">
        <v>75</v>
      </c>
      <c r="Z7" s="10">
        <v>39</v>
      </c>
      <c r="AA7" s="10">
        <v>133</v>
      </c>
      <c r="AB7" s="10">
        <v>72</v>
      </c>
      <c r="AC7" s="10">
        <v>49</v>
      </c>
      <c r="AD7" s="10">
        <v>33</v>
      </c>
      <c r="AE7" s="10"/>
      <c r="AF7" s="10">
        <v>370</v>
      </c>
      <c r="AG7" s="10">
        <v>411</v>
      </c>
      <c r="AH7" s="10">
        <v>149</v>
      </c>
      <c r="AI7" s="10"/>
      <c r="AJ7" s="10">
        <v>333</v>
      </c>
      <c r="AK7" s="10">
        <v>288</v>
      </c>
      <c r="AL7" s="10">
        <v>81</v>
      </c>
      <c r="AM7" s="10">
        <v>22</v>
      </c>
      <c r="AN7" s="10">
        <v>155</v>
      </c>
      <c r="AO7" s="10"/>
      <c r="AP7" s="10">
        <v>179</v>
      </c>
      <c r="AQ7" s="10">
        <v>384</v>
      </c>
      <c r="AR7" s="10">
        <v>68</v>
      </c>
    </row>
    <row r="8" spans="2:44" ht="30" customHeight="1" x14ac:dyDescent="0.5">
      <c r="B8" s="11" t="s">
        <v>19</v>
      </c>
      <c r="C8" s="11">
        <v>1029</v>
      </c>
      <c r="D8" s="11">
        <v>500</v>
      </c>
      <c r="E8" s="11">
        <v>527</v>
      </c>
      <c r="F8" s="11"/>
      <c r="G8" s="11">
        <v>138</v>
      </c>
      <c r="H8" s="11">
        <v>170</v>
      </c>
      <c r="I8" s="11">
        <v>166</v>
      </c>
      <c r="J8" s="11">
        <v>192</v>
      </c>
      <c r="K8" s="11">
        <v>145</v>
      </c>
      <c r="L8" s="11">
        <v>218</v>
      </c>
      <c r="M8" s="11"/>
      <c r="N8" s="11">
        <v>285</v>
      </c>
      <c r="O8" s="11">
        <v>262</v>
      </c>
      <c r="P8" s="11">
        <v>208</v>
      </c>
      <c r="Q8" s="11">
        <v>271</v>
      </c>
      <c r="R8" s="11"/>
      <c r="S8" s="11">
        <v>135</v>
      </c>
      <c r="T8" s="11">
        <v>131</v>
      </c>
      <c r="U8" s="11">
        <v>75</v>
      </c>
      <c r="V8" s="11">
        <v>96</v>
      </c>
      <c r="W8" s="11">
        <v>76</v>
      </c>
      <c r="X8" s="11">
        <v>101</v>
      </c>
      <c r="Y8" s="11">
        <v>75</v>
      </c>
      <c r="Z8" s="11">
        <v>38</v>
      </c>
      <c r="AA8" s="11">
        <v>128</v>
      </c>
      <c r="AB8" s="11">
        <v>90</v>
      </c>
      <c r="AC8" s="11">
        <v>46</v>
      </c>
      <c r="AD8" s="11">
        <v>37</v>
      </c>
      <c r="AE8" s="11"/>
      <c r="AF8" s="11">
        <v>360</v>
      </c>
      <c r="AG8" s="11">
        <v>416</v>
      </c>
      <c r="AH8" s="11">
        <v>152</v>
      </c>
      <c r="AI8" s="11"/>
      <c r="AJ8" s="11">
        <v>322</v>
      </c>
      <c r="AK8" s="11">
        <v>289</v>
      </c>
      <c r="AL8" s="11">
        <v>79</v>
      </c>
      <c r="AM8" s="11">
        <v>21</v>
      </c>
      <c r="AN8" s="11">
        <v>155</v>
      </c>
      <c r="AO8" s="11"/>
      <c r="AP8" s="11">
        <v>174</v>
      </c>
      <c r="AQ8" s="11">
        <v>386</v>
      </c>
      <c r="AR8" s="11">
        <v>67</v>
      </c>
    </row>
    <row r="9" spans="2:44" ht="71.7" x14ac:dyDescent="0.5">
      <c r="B9" s="18" t="s">
        <v>206</v>
      </c>
      <c r="C9" s="17">
        <v>0.35576244254359501</v>
      </c>
      <c r="D9" s="17">
        <v>0.37836242995113401</v>
      </c>
      <c r="E9" s="17">
        <v>0.33443715841403898</v>
      </c>
      <c r="F9" s="17"/>
      <c r="G9" s="17">
        <v>0.35284339405952098</v>
      </c>
      <c r="H9" s="17">
        <v>0.38514311968291398</v>
      </c>
      <c r="I9" s="17">
        <v>0.35739043822683703</v>
      </c>
      <c r="J9" s="17">
        <v>0.36108901860225801</v>
      </c>
      <c r="K9" s="17">
        <v>0.30263931524861498</v>
      </c>
      <c r="L9" s="17">
        <v>0.36400662549874702</v>
      </c>
      <c r="M9" s="17"/>
      <c r="N9" s="17">
        <v>0.39449023354972701</v>
      </c>
      <c r="O9" s="17">
        <v>0.33608900666479802</v>
      </c>
      <c r="P9" s="17">
        <v>0.41241493022129799</v>
      </c>
      <c r="Q9" s="17">
        <v>0.29119754058337599</v>
      </c>
      <c r="R9" s="17"/>
      <c r="S9" s="17">
        <v>0.37831727497337603</v>
      </c>
      <c r="T9" s="17">
        <v>0.394462581237851</v>
      </c>
      <c r="U9" s="17">
        <v>0.32426884983335003</v>
      </c>
      <c r="V9" s="17">
        <v>0.21474882340990001</v>
      </c>
      <c r="W9" s="17">
        <v>0.41035403823303002</v>
      </c>
      <c r="X9" s="17">
        <v>0.35087484150447201</v>
      </c>
      <c r="Y9" s="17">
        <v>0.43290238516115498</v>
      </c>
      <c r="Z9" s="17">
        <v>0.46180344071623702</v>
      </c>
      <c r="AA9" s="17">
        <v>0.339189791436527</v>
      </c>
      <c r="AB9" s="17">
        <v>0.31142412553133098</v>
      </c>
      <c r="AC9" s="17">
        <v>0.30777037377517003</v>
      </c>
      <c r="AD9" s="17">
        <v>0.42585662027444399</v>
      </c>
      <c r="AE9" s="17"/>
      <c r="AF9" s="17">
        <v>0.36996238301326501</v>
      </c>
      <c r="AG9" s="17">
        <v>0.39175355739184498</v>
      </c>
      <c r="AH9" s="17">
        <v>0.28299811641549999</v>
      </c>
      <c r="AI9" s="17"/>
      <c r="AJ9" s="17">
        <v>0.37550809936090401</v>
      </c>
      <c r="AK9" s="17">
        <v>0.39609363797240499</v>
      </c>
      <c r="AL9" s="17">
        <v>0.38989004012620698</v>
      </c>
      <c r="AM9" s="17">
        <v>0.315576571595026</v>
      </c>
      <c r="AN9" s="17">
        <v>0.21864545744897301</v>
      </c>
      <c r="AO9" s="17"/>
      <c r="AP9" s="17">
        <v>0.38887923695218601</v>
      </c>
      <c r="AQ9" s="17">
        <v>0.36570768851158703</v>
      </c>
      <c r="AR9" s="17">
        <v>0.269997804980808</v>
      </c>
    </row>
    <row r="10" spans="2:44" ht="43" x14ac:dyDescent="0.5">
      <c r="B10" s="18" t="s">
        <v>203</v>
      </c>
      <c r="C10" s="17">
        <v>0.54339931600232105</v>
      </c>
      <c r="D10" s="17">
        <v>0.54166884048205899</v>
      </c>
      <c r="E10" s="17">
        <v>0.54437414531790096</v>
      </c>
      <c r="F10" s="17"/>
      <c r="G10" s="17">
        <v>0.58351859804677797</v>
      </c>
      <c r="H10" s="17">
        <v>0.54876367027752304</v>
      </c>
      <c r="I10" s="17">
        <v>0.505335875968138</v>
      </c>
      <c r="J10" s="17">
        <v>0.50064333391596505</v>
      </c>
      <c r="K10" s="17">
        <v>0.59722811811274901</v>
      </c>
      <c r="L10" s="17">
        <v>0.54468709598672704</v>
      </c>
      <c r="M10" s="17"/>
      <c r="N10" s="17">
        <v>0.537541592550419</v>
      </c>
      <c r="O10" s="17">
        <v>0.58828988563435503</v>
      </c>
      <c r="P10" s="17">
        <v>0.46608462982027499</v>
      </c>
      <c r="Q10" s="17">
        <v>0.56755462590580896</v>
      </c>
      <c r="R10" s="17"/>
      <c r="S10" s="17">
        <v>0.50373330688156503</v>
      </c>
      <c r="T10" s="17">
        <v>0.50228056495666296</v>
      </c>
      <c r="U10" s="17">
        <v>0.564499838341192</v>
      </c>
      <c r="V10" s="17">
        <v>0.65235520755526899</v>
      </c>
      <c r="W10" s="17">
        <v>0.55035939036949999</v>
      </c>
      <c r="X10" s="17">
        <v>0.52439054381299</v>
      </c>
      <c r="Y10" s="17">
        <v>0.51667386332981402</v>
      </c>
      <c r="Z10" s="17">
        <v>0.43004601780419699</v>
      </c>
      <c r="AA10" s="17">
        <v>0.55223507571751895</v>
      </c>
      <c r="AB10" s="17">
        <v>0.60530179632633196</v>
      </c>
      <c r="AC10" s="17">
        <v>0.61315068215056301</v>
      </c>
      <c r="AD10" s="17">
        <v>0.44943474717133303</v>
      </c>
      <c r="AE10" s="17"/>
      <c r="AF10" s="17">
        <v>0.50852067453536798</v>
      </c>
      <c r="AG10" s="17">
        <v>0.55253621741151904</v>
      </c>
      <c r="AH10" s="17">
        <v>0.53590226503581395</v>
      </c>
      <c r="AI10" s="17"/>
      <c r="AJ10" s="17">
        <v>0.57400184953372302</v>
      </c>
      <c r="AK10" s="17">
        <v>0.52642114274853302</v>
      </c>
      <c r="AL10" s="17">
        <v>0.53898155572277096</v>
      </c>
      <c r="AM10" s="17">
        <v>0.44993381921719799</v>
      </c>
      <c r="AN10" s="17">
        <v>0.54316554361644798</v>
      </c>
      <c r="AO10" s="17"/>
      <c r="AP10" s="17">
        <v>0.56585809542502896</v>
      </c>
      <c r="AQ10" s="17">
        <v>0.56904571343693799</v>
      </c>
      <c r="AR10" s="17">
        <v>0.64679836935419699</v>
      </c>
    </row>
    <row r="11" spans="2:44" x14ac:dyDescent="0.5">
      <c r="B11" s="18" t="s">
        <v>87</v>
      </c>
      <c r="C11" s="19">
        <v>0.100838241454084</v>
      </c>
      <c r="D11" s="19">
        <v>7.9968729566806895E-2</v>
      </c>
      <c r="E11" s="19">
        <v>0.12118869626806</v>
      </c>
      <c r="F11" s="19"/>
      <c r="G11" s="19">
        <v>6.3638007893701304E-2</v>
      </c>
      <c r="H11" s="19">
        <v>6.6093210039563199E-2</v>
      </c>
      <c r="I11" s="19">
        <v>0.137273685805025</v>
      </c>
      <c r="J11" s="19">
        <v>0.138267647481777</v>
      </c>
      <c r="K11" s="19">
        <v>0.100132566638636</v>
      </c>
      <c r="L11" s="19">
        <v>9.1306278514525593E-2</v>
      </c>
      <c r="M11" s="19"/>
      <c r="N11" s="19">
        <v>6.79681738998546E-2</v>
      </c>
      <c r="O11" s="19">
        <v>7.5621107700846998E-2</v>
      </c>
      <c r="P11" s="19">
        <v>0.12150043995842599</v>
      </c>
      <c r="Q11" s="19">
        <v>0.14124783351081499</v>
      </c>
      <c r="R11" s="19"/>
      <c r="S11" s="19">
        <v>0.11794941814505901</v>
      </c>
      <c r="T11" s="19">
        <v>0.10325685380548601</v>
      </c>
      <c r="U11" s="19">
        <v>0.11123131182545801</v>
      </c>
      <c r="V11" s="19">
        <v>0.132895969034832</v>
      </c>
      <c r="W11" s="19">
        <v>3.9286571397470001E-2</v>
      </c>
      <c r="X11" s="19">
        <v>0.12473461468253901</v>
      </c>
      <c r="Y11" s="19">
        <v>5.0423751509031001E-2</v>
      </c>
      <c r="Z11" s="19">
        <v>0.108150541479566</v>
      </c>
      <c r="AA11" s="19">
        <v>0.10857513284595301</v>
      </c>
      <c r="AB11" s="19">
        <v>8.3274078142337699E-2</v>
      </c>
      <c r="AC11" s="19">
        <v>7.9078944074266896E-2</v>
      </c>
      <c r="AD11" s="19">
        <v>0.124708632554223</v>
      </c>
      <c r="AE11" s="19"/>
      <c r="AF11" s="19">
        <v>0.121516942451367</v>
      </c>
      <c r="AG11" s="19">
        <v>5.5710225196636501E-2</v>
      </c>
      <c r="AH11" s="19">
        <v>0.181099618548686</v>
      </c>
      <c r="AI11" s="19"/>
      <c r="AJ11" s="19">
        <v>5.04900511053731E-2</v>
      </c>
      <c r="AK11" s="19">
        <v>7.7485219279062295E-2</v>
      </c>
      <c r="AL11" s="19">
        <v>7.1128404151022007E-2</v>
      </c>
      <c r="AM11" s="19">
        <v>0.23448960918777501</v>
      </c>
      <c r="AN11" s="19">
        <v>0.23818899893457801</v>
      </c>
      <c r="AO11" s="19"/>
      <c r="AP11" s="19">
        <v>4.52626676227849E-2</v>
      </c>
      <c r="AQ11" s="19">
        <v>6.5246598051475105E-2</v>
      </c>
      <c r="AR11" s="19">
        <v>8.3203825664995096E-2</v>
      </c>
    </row>
    <row r="12" spans="2:44" x14ac:dyDescent="0.5">
      <c r="B12" s="16" t="s">
        <v>194</v>
      </c>
    </row>
    <row r="13" spans="2:44" x14ac:dyDescent="0.5">
      <c r="B13" t="s">
        <v>76</v>
      </c>
    </row>
    <row r="14" spans="2:44" x14ac:dyDescent="0.5">
      <c r="B14" t="s">
        <v>77</v>
      </c>
    </row>
    <row r="16" spans="2:44" x14ac:dyDescent="0.5">
      <c r="B16" s="8" t="str">
        <f>HYPERLINK("#'Contents'!A1", "Return to Contents")</f>
        <v>Return to Contents</v>
      </c>
    </row>
  </sheetData>
  <mergeCells count="8">
    <mergeCell ref="AJ5:AN5"/>
    <mergeCell ref="AP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2:AR16"/>
  <sheetViews>
    <sheetView showGridLines="0" workbookViewId="0">
      <pane xSplit="2" topLeftCell="C1" activePane="topRight" state="frozen"/>
      <selection pane="topRight"/>
    </sheetView>
  </sheetViews>
  <sheetFormatPr defaultColWidth="10.8203125" defaultRowHeight="14.35" x14ac:dyDescent="0.5"/>
  <cols>
    <col min="2" max="2" width="25.703125" customWidth="1"/>
    <col min="3" max="5" width="10.703125" customWidth="1"/>
    <col min="6" max="6" width="2.17578125" customWidth="1"/>
    <col min="7" max="12" width="10.703125" customWidth="1"/>
    <col min="13" max="13" width="2.17578125" customWidth="1"/>
    <col min="14" max="17" width="10.703125" customWidth="1"/>
    <col min="18" max="18" width="2.17578125" customWidth="1"/>
    <col min="19" max="30" width="10.703125" customWidth="1"/>
    <col min="31" max="31" width="2.17578125" customWidth="1"/>
    <col min="32" max="34" width="10.703125" customWidth="1"/>
    <col min="35" max="35" width="2.17578125" customWidth="1"/>
    <col min="36" max="40" width="10.703125" customWidth="1"/>
    <col min="41" max="41" width="2.17578125" customWidth="1"/>
    <col min="42" max="44" width="10.703125" customWidth="1"/>
    <col min="45" max="45" width="2.17578125" customWidth="1"/>
  </cols>
  <sheetData>
    <row r="2" spans="2:44" ht="40" customHeight="1" x14ac:dyDescent="0.5">
      <c r="D2" s="30" t="s">
        <v>204</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row>
    <row r="5" spans="2:44" ht="30" customHeight="1" x14ac:dyDescent="0.5">
      <c r="B5" s="15"/>
      <c r="C5" s="15"/>
      <c r="D5" s="29" t="s">
        <v>50</v>
      </c>
      <c r="E5" s="29"/>
      <c r="F5" s="15"/>
      <c r="G5" s="29" t="s">
        <v>51</v>
      </c>
      <c r="H5" s="29"/>
      <c r="I5" s="29"/>
      <c r="J5" s="29"/>
      <c r="K5" s="29"/>
      <c r="L5" s="29"/>
      <c r="M5" s="15"/>
      <c r="N5" s="29" t="s">
        <v>52</v>
      </c>
      <c r="O5" s="29"/>
      <c r="P5" s="29"/>
      <c r="Q5" s="29"/>
      <c r="R5" s="15"/>
      <c r="S5" s="29" t="s">
        <v>53</v>
      </c>
      <c r="T5" s="29"/>
      <c r="U5" s="29"/>
      <c r="V5" s="29"/>
      <c r="W5" s="29"/>
      <c r="X5" s="29"/>
      <c r="Y5" s="29"/>
      <c r="Z5" s="29"/>
      <c r="AA5" s="29"/>
      <c r="AB5" s="29"/>
      <c r="AC5" s="29"/>
      <c r="AD5" s="29"/>
      <c r="AE5" s="15"/>
      <c r="AF5" s="29" t="s">
        <v>54</v>
      </c>
      <c r="AG5" s="29"/>
      <c r="AH5" s="29"/>
      <c r="AI5" s="15"/>
      <c r="AJ5" s="29" t="s">
        <v>55</v>
      </c>
      <c r="AK5" s="29"/>
      <c r="AL5" s="29"/>
      <c r="AM5" s="29"/>
      <c r="AN5" s="29"/>
      <c r="AO5" s="15"/>
      <c r="AP5" s="29" t="s">
        <v>56</v>
      </c>
      <c r="AQ5" s="29"/>
      <c r="AR5" s="29"/>
    </row>
    <row r="6" spans="2:44" ht="43" x14ac:dyDescent="0.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row>
    <row r="7" spans="2:44" ht="30" customHeight="1" x14ac:dyDescent="0.5">
      <c r="B7" s="10" t="s">
        <v>18</v>
      </c>
      <c r="C7" s="10">
        <v>996</v>
      </c>
      <c r="D7" s="10">
        <v>496</v>
      </c>
      <c r="E7" s="10">
        <v>499</v>
      </c>
      <c r="F7" s="10"/>
      <c r="G7" s="10">
        <v>145</v>
      </c>
      <c r="H7" s="10">
        <v>146</v>
      </c>
      <c r="I7" s="10">
        <v>175</v>
      </c>
      <c r="J7" s="10">
        <v>169</v>
      </c>
      <c r="K7" s="10">
        <v>146</v>
      </c>
      <c r="L7" s="10">
        <v>215</v>
      </c>
      <c r="M7" s="10"/>
      <c r="N7" s="10">
        <v>271</v>
      </c>
      <c r="O7" s="10">
        <v>279</v>
      </c>
      <c r="P7" s="10">
        <v>219</v>
      </c>
      <c r="Q7" s="10">
        <v>226</v>
      </c>
      <c r="R7" s="10"/>
      <c r="S7" s="10">
        <v>144</v>
      </c>
      <c r="T7" s="10">
        <v>133</v>
      </c>
      <c r="U7" s="10">
        <v>83</v>
      </c>
      <c r="V7" s="10">
        <v>92</v>
      </c>
      <c r="W7" s="10">
        <v>64</v>
      </c>
      <c r="X7" s="10">
        <v>102</v>
      </c>
      <c r="Y7" s="10">
        <v>83</v>
      </c>
      <c r="Z7" s="10">
        <v>42</v>
      </c>
      <c r="AA7" s="10">
        <v>109</v>
      </c>
      <c r="AB7" s="10">
        <v>73</v>
      </c>
      <c r="AC7" s="10">
        <v>53</v>
      </c>
      <c r="AD7" s="10">
        <v>18</v>
      </c>
      <c r="AE7" s="10"/>
      <c r="AF7" s="10">
        <v>378</v>
      </c>
      <c r="AG7" s="10">
        <v>375</v>
      </c>
      <c r="AH7" s="10">
        <v>148</v>
      </c>
      <c r="AI7" s="10"/>
      <c r="AJ7" s="10">
        <v>357</v>
      </c>
      <c r="AK7" s="10">
        <v>262</v>
      </c>
      <c r="AL7" s="10">
        <v>61</v>
      </c>
      <c r="AM7" s="10">
        <v>18</v>
      </c>
      <c r="AN7" s="10">
        <v>150</v>
      </c>
      <c r="AO7" s="10"/>
      <c r="AP7" s="10">
        <v>196</v>
      </c>
      <c r="AQ7" s="10">
        <v>362</v>
      </c>
      <c r="AR7" s="10">
        <v>66</v>
      </c>
    </row>
    <row r="8" spans="2:44" ht="30" customHeight="1" x14ac:dyDescent="0.5">
      <c r="B8" s="11" t="s">
        <v>19</v>
      </c>
      <c r="C8" s="11">
        <v>1001</v>
      </c>
      <c r="D8" s="11">
        <v>509</v>
      </c>
      <c r="E8" s="11">
        <v>490</v>
      </c>
      <c r="F8" s="11"/>
      <c r="G8" s="11">
        <v>139</v>
      </c>
      <c r="H8" s="11">
        <v>174</v>
      </c>
      <c r="I8" s="11">
        <v>182</v>
      </c>
      <c r="J8" s="11">
        <v>175</v>
      </c>
      <c r="K8" s="11">
        <v>134</v>
      </c>
      <c r="L8" s="11">
        <v>197</v>
      </c>
      <c r="M8" s="11"/>
      <c r="N8" s="11">
        <v>268</v>
      </c>
      <c r="O8" s="11">
        <v>266</v>
      </c>
      <c r="P8" s="11">
        <v>236</v>
      </c>
      <c r="Q8" s="11">
        <v>229</v>
      </c>
      <c r="R8" s="11"/>
      <c r="S8" s="11">
        <v>142</v>
      </c>
      <c r="T8" s="11">
        <v>130</v>
      </c>
      <c r="U8" s="11">
        <v>82</v>
      </c>
      <c r="V8" s="11">
        <v>92</v>
      </c>
      <c r="W8" s="11">
        <v>64</v>
      </c>
      <c r="X8" s="11">
        <v>98</v>
      </c>
      <c r="Y8" s="11">
        <v>83</v>
      </c>
      <c r="Z8" s="11">
        <v>41</v>
      </c>
      <c r="AA8" s="11">
        <v>106</v>
      </c>
      <c r="AB8" s="11">
        <v>94</v>
      </c>
      <c r="AC8" s="11">
        <v>49</v>
      </c>
      <c r="AD8" s="11">
        <v>21</v>
      </c>
      <c r="AE8" s="11"/>
      <c r="AF8" s="11">
        <v>372</v>
      </c>
      <c r="AG8" s="11">
        <v>383</v>
      </c>
      <c r="AH8" s="11">
        <v>154</v>
      </c>
      <c r="AI8" s="11"/>
      <c r="AJ8" s="11">
        <v>349</v>
      </c>
      <c r="AK8" s="11">
        <v>266</v>
      </c>
      <c r="AL8" s="11">
        <v>60</v>
      </c>
      <c r="AM8" s="11">
        <v>17</v>
      </c>
      <c r="AN8" s="11">
        <v>154</v>
      </c>
      <c r="AO8" s="11"/>
      <c r="AP8" s="11">
        <v>192</v>
      </c>
      <c r="AQ8" s="11">
        <v>366</v>
      </c>
      <c r="AR8" s="11">
        <v>64</v>
      </c>
    </row>
    <row r="9" spans="2:44" ht="43" x14ac:dyDescent="0.5">
      <c r="B9" s="18" t="s">
        <v>207</v>
      </c>
      <c r="C9" s="17">
        <v>0.18307689971753299</v>
      </c>
      <c r="D9" s="17">
        <v>0.20187930297178899</v>
      </c>
      <c r="E9" s="17">
        <v>0.163893499666699</v>
      </c>
      <c r="F9" s="17"/>
      <c r="G9" s="17">
        <v>0.24064299702374101</v>
      </c>
      <c r="H9" s="17">
        <v>0.23249438124885199</v>
      </c>
      <c r="I9" s="17">
        <v>0.23206867559273001</v>
      </c>
      <c r="J9" s="17">
        <v>0.172482491755761</v>
      </c>
      <c r="K9" s="17">
        <v>0.15329827982201399</v>
      </c>
      <c r="L9" s="17">
        <v>8.3351998855267007E-2</v>
      </c>
      <c r="M9" s="17"/>
      <c r="N9" s="17">
        <v>0.16456654763263501</v>
      </c>
      <c r="O9" s="17">
        <v>0.15943993145786101</v>
      </c>
      <c r="P9" s="17">
        <v>0.181583769127699</v>
      </c>
      <c r="Q9" s="17">
        <v>0.234462183547647</v>
      </c>
      <c r="R9" s="17"/>
      <c r="S9" s="17">
        <v>0.14468146228306999</v>
      </c>
      <c r="T9" s="17">
        <v>0.14472514493558999</v>
      </c>
      <c r="U9" s="17">
        <v>0.165615732472981</v>
      </c>
      <c r="V9" s="17">
        <v>0.226822596951366</v>
      </c>
      <c r="W9" s="17">
        <v>0.17640065557977799</v>
      </c>
      <c r="X9" s="17">
        <v>0.15691058570720701</v>
      </c>
      <c r="Y9" s="17">
        <v>0.26049082636189402</v>
      </c>
      <c r="Z9" s="17">
        <v>0.25141006853921</v>
      </c>
      <c r="AA9" s="17">
        <v>0.19430144230007701</v>
      </c>
      <c r="AB9" s="17">
        <v>0.191055359048076</v>
      </c>
      <c r="AC9" s="17">
        <v>0.14090899787156599</v>
      </c>
      <c r="AD9" s="17">
        <v>0.26933461489799498</v>
      </c>
      <c r="AE9" s="17"/>
      <c r="AF9" s="17">
        <v>0.18557466031094799</v>
      </c>
      <c r="AG9" s="17">
        <v>0.19287453450311501</v>
      </c>
      <c r="AH9" s="17">
        <v>0.14670998477599401</v>
      </c>
      <c r="AI9" s="17"/>
      <c r="AJ9" s="17">
        <v>0.169291234335403</v>
      </c>
      <c r="AK9" s="17">
        <v>0.27027882787332802</v>
      </c>
      <c r="AL9" s="17">
        <v>6.4911974984083104E-2</v>
      </c>
      <c r="AM9" s="17">
        <v>0.23863824157788999</v>
      </c>
      <c r="AN9" s="17">
        <v>7.9257381724699996E-2</v>
      </c>
      <c r="AO9" s="17"/>
      <c r="AP9" s="17">
        <v>0.18594604745339</v>
      </c>
      <c r="AQ9" s="17">
        <v>0.234907471767727</v>
      </c>
      <c r="AR9" s="17">
        <v>0.11321958189053601</v>
      </c>
    </row>
    <row r="10" spans="2:44" ht="57.35" x14ac:dyDescent="0.5">
      <c r="B10" s="18" t="s">
        <v>208</v>
      </c>
      <c r="C10" s="17">
        <v>0.73510185645627901</v>
      </c>
      <c r="D10" s="17">
        <v>0.73594271514998699</v>
      </c>
      <c r="E10" s="17">
        <v>0.73370963964094804</v>
      </c>
      <c r="F10" s="17"/>
      <c r="G10" s="17">
        <v>0.71263980780295599</v>
      </c>
      <c r="H10" s="17">
        <v>0.69142612151207095</v>
      </c>
      <c r="I10" s="17">
        <v>0.64868554875106199</v>
      </c>
      <c r="J10" s="17">
        <v>0.73844231872520005</v>
      </c>
      <c r="K10" s="17">
        <v>0.75442791362652295</v>
      </c>
      <c r="L10" s="17">
        <v>0.85319431925543798</v>
      </c>
      <c r="M10" s="17"/>
      <c r="N10" s="17">
        <v>0.78219418992988798</v>
      </c>
      <c r="O10" s="17">
        <v>0.75375909058052404</v>
      </c>
      <c r="P10" s="17">
        <v>0.72551061344011403</v>
      </c>
      <c r="Q10" s="17">
        <v>0.66716652893827499</v>
      </c>
      <c r="R10" s="17"/>
      <c r="S10" s="17">
        <v>0.77650908461931001</v>
      </c>
      <c r="T10" s="17">
        <v>0.79490714771416804</v>
      </c>
      <c r="U10" s="17">
        <v>0.750350662952461</v>
      </c>
      <c r="V10" s="17">
        <v>0.68402036652645404</v>
      </c>
      <c r="W10" s="17">
        <v>0.79179126462209803</v>
      </c>
      <c r="X10" s="17">
        <v>0.72328694408127903</v>
      </c>
      <c r="Y10" s="17">
        <v>0.66378384852397798</v>
      </c>
      <c r="Z10" s="17">
        <v>0.70003179531314896</v>
      </c>
      <c r="AA10" s="17">
        <v>0.69579172306089598</v>
      </c>
      <c r="AB10" s="17">
        <v>0.71018539857026997</v>
      </c>
      <c r="AC10" s="17">
        <v>0.78257810081094403</v>
      </c>
      <c r="AD10" s="17">
        <v>0.67703799770128903</v>
      </c>
      <c r="AE10" s="17"/>
      <c r="AF10" s="17">
        <v>0.74683665268535804</v>
      </c>
      <c r="AG10" s="17">
        <v>0.73049687171389699</v>
      </c>
      <c r="AH10" s="17">
        <v>0.72353372491974799</v>
      </c>
      <c r="AI10" s="17"/>
      <c r="AJ10" s="17">
        <v>0.76740786220949597</v>
      </c>
      <c r="AK10" s="17">
        <v>0.67421907284359195</v>
      </c>
      <c r="AL10" s="17">
        <v>0.805421883165645</v>
      </c>
      <c r="AM10" s="17">
        <v>0.66151100064685198</v>
      </c>
      <c r="AN10" s="17">
        <v>0.77465032420411595</v>
      </c>
      <c r="AO10" s="17"/>
      <c r="AP10" s="17">
        <v>0.76846751479171505</v>
      </c>
      <c r="AQ10" s="17">
        <v>0.70877156779453798</v>
      </c>
      <c r="AR10" s="17">
        <v>0.80922722447364703</v>
      </c>
    </row>
    <row r="11" spans="2:44" x14ac:dyDescent="0.5">
      <c r="B11" s="18" t="s">
        <v>87</v>
      </c>
      <c r="C11" s="19">
        <v>8.1821243826188494E-2</v>
      </c>
      <c r="D11" s="19">
        <v>6.2177981878223702E-2</v>
      </c>
      <c r="E11" s="19">
        <v>0.102396860692353</v>
      </c>
      <c r="F11" s="19"/>
      <c r="G11" s="19">
        <v>4.6717195173302598E-2</v>
      </c>
      <c r="H11" s="19">
        <v>7.6079497239076699E-2</v>
      </c>
      <c r="I11" s="19">
        <v>0.119245775656208</v>
      </c>
      <c r="J11" s="19">
        <v>8.9075189519039796E-2</v>
      </c>
      <c r="K11" s="19">
        <v>9.2273806551463E-2</v>
      </c>
      <c r="L11" s="19">
        <v>6.3453681889294705E-2</v>
      </c>
      <c r="M11" s="19"/>
      <c r="N11" s="19">
        <v>5.32392624374778E-2</v>
      </c>
      <c r="O11" s="19">
        <v>8.68009779616149E-2</v>
      </c>
      <c r="P11" s="19">
        <v>9.2905617432187101E-2</v>
      </c>
      <c r="Q11" s="19">
        <v>9.8371287514078795E-2</v>
      </c>
      <c r="R11" s="19"/>
      <c r="S11" s="19">
        <v>7.8809453097619706E-2</v>
      </c>
      <c r="T11" s="19">
        <v>6.03677073502428E-2</v>
      </c>
      <c r="U11" s="19">
        <v>8.4033604574558093E-2</v>
      </c>
      <c r="V11" s="19">
        <v>8.9157036522179697E-2</v>
      </c>
      <c r="W11" s="19">
        <v>3.1808079798124E-2</v>
      </c>
      <c r="X11" s="19">
        <v>0.119802470211514</v>
      </c>
      <c r="Y11" s="19">
        <v>7.5725325114127898E-2</v>
      </c>
      <c r="Z11" s="19">
        <v>4.8558136147641297E-2</v>
      </c>
      <c r="AA11" s="19">
        <v>0.10990683463902701</v>
      </c>
      <c r="AB11" s="19">
        <v>9.87592423816539E-2</v>
      </c>
      <c r="AC11" s="19">
        <v>7.6512901317489695E-2</v>
      </c>
      <c r="AD11" s="19">
        <v>5.3627387400715897E-2</v>
      </c>
      <c r="AE11" s="19"/>
      <c r="AF11" s="19">
        <v>6.7588687003694303E-2</v>
      </c>
      <c r="AG11" s="19">
        <v>7.66285937829876E-2</v>
      </c>
      <c r="AH11" s="19">
        <v>0.129756290304259</v>
      </c>
      <c r="AI11" s="19"/>
      <c r="AJ11" s="19">
        <v>6.3300903455101004E-2</v>
      </c>
      <c r="AK11" s="19">
        <v>5.5502099283079601E-2</v>
      </c>
      <c r="AL11" s="19">
        <v>0.129666141850272</v>
      </c>
      <c r="AM11" s="19">
        <v>9.9850757775258897E-2</v>
      </c>
      <c r="AN11" s="19">
        <v>0.14609229407118501</v>
      </c>
      <c r="AO11" s="19"/>
      <c r="AP11" s="19">
        <v>4.5586437754895001E-2</v>
      </c>
      <c r="AQ11" s="19">
        <v>5.6320960437735698E-2</v>
      </c>
      <c r="AR11" s="19">
        <v>7.7553193635816406E-2</v>
      </c>
    </row>
    <row r="12" spans="2:44" x14ac:dyDescent="0.5">
      <c r="B12" s="16" t="s">
        <v>194</v>
      </c>
    </row>
    <row r="13" spans="2:44" x14ac:dyDescent="0.5">
      <c r="B13" t="s">
        <v>76</v>
      </c>
    </row>
    <row r="14" spans="2:44" x14ac:dyDescent="0.5">
      <c r="B14" t="s">
        <v>77</v>
      </c>
    </row>
    <row r="16" spans="2:44" x14ac:dyDescent="0.5">
      <c r="B16" s="8" t="str">
        <f>HYPERLINK("#'Contents'!A1", "Return to Contents")</f>
        <v>Return to Contents</v>
      </c>
    </row>
  </sheetData>
  <mergeCells count="8">
    <mergeCell ref="AJ5:AN5"/>
    <mergeCell ref="AP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2:AR18"/>
  <sheetViews>
    <sheetView showGridLines="0" workbookViewId="0">
      <pane xSplit="2" topLeftCell="C1" activePane="topRight" state="frozen"/>
      <selection pane="topRight"/>
    </sheetView>
  </sheetViews>
  <sheetFormatPr defaultColWidth="10.8203125" defaultRowHeight="14.35" x14ac:dyDescent="0.5"/>
  <cols>
    <col min="2" max="2" width="25.703125" customWidth="1"/>
    <col min="3" max="5" width="10.703125" customWidth="1"/>
    <col min="6" max="6" width="2.17578125" customWidth="1"/>
    <col min="7" max="12" width="10.703125" customWidth="1"/>
    <col min="13" max="13" width="2.17578125" customWidth="1"/>
    <col min="14" max="17" width="10.703125" customWidth="1"/>
    <col min="18" max="18" width="2.17578125" customWidth="1"/>
    <col min="19" max="30" width="10.703125" customWidth="1"/>
    <col min="31" max="31" width="2.17578125" customWidth="1"/>
    <col min="32" max="34" width="10.703125" customWidth="1"/>
    <col min="35" max="35" width="2.17578125" customWidth="1"/>
    <col min="36" max="40" width="10.703125" customWidth="1"/>
    <col min="41" max="41" width="2.17578125" customWidth="1"/>
    <col min="42" max="44" width="10.703125" customWidth="1"/>
    <col min="45" max="45" width="2.17578125" customWidth="1"/>
  </cols>
  <sheetData>
    <row r="2" spans="2:44" ht="40" customHeight="1" x14ac:dyDescent="0.5">
      <c r="D2" s="30" t="s">
        <v>213</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row>
    <row r="5" spans="2:44" ht="30" customHeight="1" x14ac:dyDescent="0.5">
      <c r="B5" s="15"/>
      <c r="C5" s="15"/>
      <c r="D5" s="29" t="s">
        <v>50</v>
      </c>
      <c r="E5" s="29"/>
      <c r="F5" s="15"/>
      <c r="G5" s="29" t="s">
        <v>51</v>
      </c>
      <c r="H5" s="29"/>
      <c r="I5" s="29"/>
      <c r="J5" s="29"/>
      <c r="K5" s="29"/>
      <c r="L5" s="29"/>
      <c r="M5" s="15"/>
      <c r="N5" s="29" t="s">
        <v>52</v>
      </c>
      <c r="O5" s="29"/>
      <c r="P5" s="29"/>
      <c r="Q5" s="29"/>
      <c r="R5" s="15"/>
      <c r="S5" s="29" t="s">
        <v>53</v>
      </c>
      <c r="T5" s="29"/>
      <c r="U5" s="29"/>
      <c r="V5" s="29"/>
      <c r="W5" s="29"/>
      <c r="X5" s="29"/>
      <c r="Y5" s="29"/>
      <c r="Z5" s="29"/>
      <c r="AA5" s="29"/>
      <c r="AB5" s="29"/>
      <c r="AC5" s="29"/>
      <c r="AD5" s="29"/>
      <c r="AE5" s="15"/>
      <c r="AF5" s="29" t="s">
        <v>54</v>
      </c>
      <c r="AG5" s="29"/>
      <c r="AH5" s="29"/>
      <c r="AI5" s="15"/>
      <c r="AJ5" s="29" t="s">
        <v>55</v>
      </c>
      <c r="AK5" s="29"/>
      <c r="AL5" s="29"/>
      <c r="AM5" s="29"/>
      <c r="AN5" s="29"/>
      <c r="AO5" s="15"/>
      <c r="AP5" s="29" t="s">
        <v>56</v>
      </c>
      <c r="AQ5" s="29"/>
      <c r="AR5" s="29"/>
    </row>
    <row r="6" spans="2:44" ht="43" x14ac:dyDescent="0.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row>
    <row r="7" spans="2:44" ht="30" customHeight="1" x14ac:dyDescent="0.5">
      <c r="B7" s="10" t="s">
        <v>18</v>
      </c>
      <c r="C7" s="10">
        <v>1040</v>
      </c>
      <c r="D7" s="10">
        <v>515</v>
      </c>
      <c r="E7" s="10">
        <v>524</v>
      </c>
      <c r="F7" s="10"/>
      <c r="G7" s="10">
        <v>156</v>
      </c>
      <c r="H7" s="10">
        <v>152</v>
      </c>
      <c r="I7" s="10">
        <v>174</v>
      </c>
      <c r="J7" s="10">
        <v>158</v>
      </c>
      <c r="K7" s="10">
        <v>152</v>
      </c>
      <c r="L7" s="10">
        <v>248</v>
      </c>
      <c r="M7" s="10"/>
      <c r="N7" s="10">
        <v>299</v>
      </c>
      <c r="O7" s="10">
        <v>276</v>
      </c>
      <c r="P7" s="10">
        <v>220</v>
      </c>
      <c r="Q7" s="10">
        <v>243</v>
      </c>
      <c r="R7" s="10"/>
      <c r="S7" s="10">
        <v>135</v>
      </c>
      <c r="T7" s="10">
        <v>122</v>
      </c>
      <c r="U7" s="10">
        <v>83</v>
      </c>
      <c r="V7" s="10">
        <v>114</v>
      </c>
      <c r="W7" s="10">
        <v>66</v>
      </c>
      <c r="X7" s="10">
        <v>110</v>
      </c>
      <c r="Y7" s="10">
        <v>82</v>
      </c>
      <c r="Z7" s="10">
        <v>50</v>
      </c>
      <c r="AA7" s="10">
        <v>124</v>
      </c>
      <c r="AB7" s="10">
        <v>71</v>
      </c>
      <c r="AC7" s="10">
        <v>61</v>
      </c>
      <c r="AD7" s="10">
        <v>22</v>
      </c>
      <c r="AE7" s="10"/>
      <c r="AF7" s="10">
        <v>393</v>
      </c>
      <c r="AG7" s="10">
        <v>390</v>
      </c>
      <c r="AH7" s="10">
        <v>147</v>
      </c>
      <c r="AI7" s="10"/>
      <c r="AJ7" s="10">
        <v>368</v>
      </c>
      <c r="AK7" s="10">
        <v>271</v>
      </c>
      <c r="AL7" s="10">
        <v>63</v>
      </c>
      <c r="AM7" s="10">
        <v>19</v>
      </c>
      <c r="AN7" s="10">
        <v>155</v>
      </c>
      <c r="AO7" s="10"/>
      <c r="AP7" s="10">
        <v>202</v>
      </c>
      <c r="AQ7" s="10">
        <v>380</v>
      </c>
      <c r="AR7" s="10">
        <v>62</v>
      </c>
    </row>
    <row r="8" spans="2:44" ht="30" customHeight="1" x14ac:dyDescent="0.5">
      <c r="B8" s="11" t="s">
        <v>19</v>
      </c>
      <c r="C8" s="11">
        <v>1039</v>
      </c>
      <c r="D8" s="11">
        <v>522</v>
      </c>
      <c r="E8" s="11">
        <v>516</v>
      </c>
      <c r="F8" s="11"/>
      <c r="G8" s="11">
        <v>148</v>
      </c>
      <c r="H8" s="11">
        <v>178</v>
      </c>
      <c r="I8" s="11">
        <v>181</v>
      </c>
      <c r="J8" s="11">
        <v>163</v>
      </c>
      <c r="K8" s="11">
        <v>142</v>
      </c>
      <c r="L8" s="11">
        <v>228</v>
      </c>
      <c r="M8" s="11"/>
      <c r="N8" s="11">
        <v>298</v>
      </c>
      <c r="O8" s="11">
        <v>262</v>
      </c>
      <c r="P8" s="11">
        <v>233</v>
      </c>
      <c r="Q8" s="11">
        <v>245</v>
      </c>
      <c r="R8" s="11"/>
      <c r="S8" s="11">
        <v>135</v>
      </c>
      <c r="T8" s="11">
        <v>118</v>
      </c>
      <c r="U8" s="11">
        <v>83</v>
      </c>
      <c r="V8" s="11">
        <v>111</v>
      </c>
      <c r="W8" s="11">
        <v>66</v>
      </c>
      <c r="X8" s="11">
        <v>104</v>
      </c>
      <c r="Y8" s="11">
        <v>82</v>
      </c>
      <c r="Z8" s="11">
        <v>49</v>
      </c>
      <c r="AA8" s="11">
        <v>122</v>
      </c>
      <c r="AB8" s="11">
        <v>86</v>
      </c>
      <c r="AC8" s="11">
        <v>57</v>
      </c>
      <c r="AD8" s="11">
        <v>25</v>
      </c>
      <c r="AE8" s="11"/>
      <c r="AF8" s="11">
        <v>386</v>
      </c>
      <c r="AG8" s="11">
        <v>396</v>
      </c>
      <c r="AH8" s="11">
        <v>152</v>
      </c>
      <c r="AI8" s="11"/>
      <c r="AJ8" s="11">
        <v>359</v>
      </c>
      <c r="AK8" s="11">
        <v>275</v>
      </c>
      <c r="AL8" s="11">
        <v>61</v>
      </c>
      <c r="AM8" s="11">
        <v>17</v>
      </c>
      <c r="AN8" s="11">
        <v>158</v>
      </c>
      <c r="AO8" s="11"/>
      <c r="AP8" s="11">
        <v>198</v>
      </c>
      <c r="AQ8" s="11">
        <v>382</v>
      </c>
      <c r="AR8" s="11">
        <v>61</v>
      </c>
    </row>
    <row r="9" spans="2:44" ht="28.7" x14ac:dyDescent="0.5">
      <c r="B9" s="18" t="s">
        <v>209</v>
      </c>
      <c r="C9" s="17">
        <v>0.27036365931246598</v>
      </c>
      <c r="D9" s="17">
        <v>0.32349922256320202</v>
      </c>
      <c r="E9" s="17">
        <v>0.21520725396021301</v>
      </c>
      <c r="F9" s="17"/>
      <c r="G9" s="17">
        <v>0.26405905231140803</v>
      </c>
      <c r="H9" s="17">
        <v>0.26436797643297499</v>
      </c>
      <c r="I9" s="17">
        <v>0.25950435127980798</v>
      </c>
      <c r="J9" s="17">
        <v>0.248196564452875</v>
      </c>
      <c r="K9" s="17">
        <v>0.36095206983287398</v>
      </c>
      <c r="L9" s="17">
        <v>0.246959853943132</v>
      </c>
      <c r="M9" s="17"/>
      <c r="N9" s="17">
        <v>0.30303118577090199</v>
      </c>
      <c r="O9" s="17">
        <v>0.286095980745522</v>
      </c>
      <c r="P9" s="17">
        <v>0.213775986553676</v>
      </c>
      <c r="Q9" s="17">
        <v>0.27005915261403901</v>
      </c>
      <c r="R9" s="17"/>
      <c r="S9" s="17">
        <v>0.31094586140484598</v>
      </c>
      <c r="T9" s="17">
        <v>0.223490562922327</v>
      </c>
      <c r="U9" s="17">
        <v>0.25661849661442598</v>
      </c>
      <c r="V9" s="17">
        <v>0.248618673886525</v>
      </c>
      <c r="W9" s="17">
        <v>0.30166970693689599</v>
      </c>
      <c r="X9" s="17">
        <v>0.29923324126867901</v>
      </c>
      <c r="Y9" s="17">
        <v>0.25976399572416398</v>
      </c>
      <c r="Z9" s="17">
        <v>0.24984847961279599</v>
      </c>
      <c r="AA9" s="17">
        <v>0.35540123727110201</v>
      </c>
      <c r="AB9" s="17">
        <v>0.20033307510915699</v>
      </c>
      <c r="AC9" s="17">
        <v>0.26333816410671901</v>
      </c>
      <c r="AD9" s="17">
        <v>0.133791917735362</v>
      </c>
      <c r="AE9" s="17"/>
      <c r="AF9" s="17">
        <v>0.25828557943473901</v>
      </c>
      <c r="AG9" s="17">
        <v>0.27663923287598202</v>
      </c>
      <c r="AH9" s="17">
        <v>0.25409983884040699</v>
      </c>
      <c r="AI9" s="17"/>
      <c r="AJ9" s="17">
        <v>0.29053771967726599</v>
      </c>
      <c r="AK9" s="17">
        <v>0.26858993943471998</v>
      </c>
      <c r="AL9" s="17">
        <v>0.30838383554896198</v>
      </c>
      <c r="AM9" s="17">
        <v>0.251778084066487</v>
      </c>
      <c r="AN9" s="17">
        <v>0.24160468040851299</v>
      </c>
      <c r="AO9" s="17"/>
      <c r="AP9" s="17">
        <v>0.30141780353931502</v>
      </c>
      <c r="AQ9" s="17">
        <v>0.29337171484698499</v>
      </c>
      <c r="AR9" s="17">
        <v>0.24094019747498999</v>
      </c>
    </row>
    <row r="10" spans="2:44" ht="28.7" x14ac:dyDescent="0.5">
      <c r="B10" s="18" t="s">
        <v>210</v>
      </c>
      <c r="C10" s="17">
        <v>0.41913220335009599</v>
      </c>
      <c r="D10" s="17">
        <v>0.410141515431791</v>
      </c>
      <c r="E10" s="17">
        <v>0.42901095957938001</v>
      </c>
      <c r="F10" s="17"/>
      <c r="G10" s="17">
        <v>0.403509692536761</v>
      </c>
      <c r="H10" s="17">
        <v>0.448367195329329</v>
      </c>
      <c r="I10" s="17">
        <v>0.436364125748464</v>
      </c>
      <c r="J10" s="17">
        <v>0.40893821125190799</v>
      </c>
      <c r="K10" s="17">
        <v>0.34423478328284302</v>
      </c>
      <c r="L10" s="17">
        <v>0.446932006747979</v>
      </c>
      <c r="M10" s="17"/>
      <c r="N10" s="17">
        <v>0.40442076536631699</v>
      </c>
      <c r="O10" s="17">
        <v>0.41902948526502198</v>
      </c>
      <c r="P10" s="17">
        <v>0.49023982392346999</v>
      </c>
      <c r="Q10" s="17">
        <v>0.368935251809696</v>
      </c>
      <c r="R10" s="17"/>
      <c r="S10" s="17">
        <v>0.404363225344058</v>
      </c>
      <c r="T10" s="17">
        <v>0.43062742315904201</v>
      </c>
      <c r="U10" s="17">
        <v>0.42657780796635097</v>
      </c>
      <c r="V10" s="17">
        <v>0.470213903213137</v>
      </c>
      <c r="W10" s="17">
        <v>0.45658280725446398</v>
      </c>
      <c r="X10" s="17">
        <v>0.47411798088141499</v>
      </c>
      <c r="Y10" s="17">
        <v>0.46448984525525799</v>
      </c>
      <c r="Z10" s="17">
        <v>0.33169188093254698</v>
      </c>
      <c r="AA10" s="17">
        <v>0.35680111976825901</v>
      </c>
      <c r="AB10" s="17">
        <v>0.40146616668757301</v>
      </c>
      <c r="AC10" s="17">
        <v>0.386439694216894</v>
      </c>
      <c r="AD10" s="17">
        <v>0.32658027783489502</v>
      </c>
      <c r="AE10" s="17"/>
      <c r="AF10" s="17">
        <v>0.40820022820475399</v>
      </c>
      <c r="AG10" s="17">
        <v>0.47938484864693098</v>
      </c>
      <c r="AH10" s="17">
        <v>0.340050165102246</v>
      </c>
      <c r="AI10" s="17"/>
      <c r="AJ10" s="17">
        <v>0.42035577564647902</v>
      </c>
      <c r="AK10" s="17">
        <v>0.46327150951436302</v>
      </c>
      <c r="AL10" s="17">
        <v>0.49186955276003202</v>
      </c>
      <c r="AM10" s="17">
        <v>0.37963980796865399</v>
      </c>
      <c r="AN10" s="17">
        <v>0.35475080089939298</v>
      </c>
      <c r="AO10" s="17"/>
      <c r="AP10" s="17">
        <v>0.46977317431946702</v>
      </c>
      <c r="AQ10" s="17">
        <v>0.44093247918580197</v>
      </c>
      <c r="AR10" s="17">
        <v>0.44341994265461798</v>
      </c>
    </row>
    <row r="11" spans="2:44" ht="28.7" x14ac:dyDescent="0.5">
      <c r="B11" s="18" t="s">
        <v>211</v>
      </c>
      <c r="C11" s="17">
        <v>0.15102438644973001</v>
      </c>
      <c r="D11" s="17">
        <v>0.152429012069804</v>
      </c>
      <c r="E11" s="17">
        <v>0.14988092022503499</v>
      </c>
      <c r="F11" s="17"/>
      <c r="G11" s="17">
        <v>0.227781941868135</v>
      </c>
      <c r="H11" s="17">
        <v>0.14174630960811099</v>
      </c>
      <c r="I11" s="17">
        <v>0.15455904853865801</v>
      </c>
      <c r="J11" s="17">
        <v>0.12852078241258</v>
      </c>
      <c r="K11" s="17">
        <v>0.13844457905464799</v>
      </c>
      <c r="L11" s="17">
        <v>0.129670712510875</v>
      </c>
      <c r="M11" s="17"/>
      <c r="N11" s="17">
        <v>0.160055094124468</v>
      </c>
      <c r="O11" s="17">
        <v>0.156749723090673</v>
      </c>
      <c r="P11" s="17">
        <v>0.13254055399664399</v>
      </c>
      <c r="Q11" s="17">
        <v>0.148262204782344</v>
      </c>
      <c r="R11" s="17"/>
      <c r="S11" s="17">
        <v>0.15510545976127699</v>
      </c>
      <c r="T11" s="17">
        <v>0.19150918829621699</v>
      </c>
      <c r="U11" s="17">
        <v>0.14486294594337301</v>
      </c>
      <c r="V11" s="17">
        <v>0.138029326579271</v>
      </c>
      <c r="W11" s="17">
        <v>0.12657377160451699</v>
      </c>
      <c r="X11" s="17">
        <v>8.8450067553461006E-2</v>
      </c>
      <c r="Y11" s="17">
        <v>9.8169629672857306E-2</v>
      </c>
      <c r="Z11" s="17">
        <v>0.19653599687172099</v>
      </c>
      <c r="AA11" s="17">
        <v>0.13527179363713701</v>
      </c>
      <c r="AB11" s="17">
        <v>0.18181489702400999</v>
      </c>
      <c r="AC11" s="17">
        <v>0.16132768945749301</v>
      </c>
      <c r="AD11" s="17">
        <v>0.36976271591795801</v>
      </c>
      <c r="AE11" s="17"/>
      <c r="AF11" s="17">
        <v>0.15539722069374801</v>
      </c>
      <c r="AG11" s="17">
        <v>0.13278212162609199</v>
      </c>
      <c r="AH11" s="17">
        <v>0.158514715423453</v>
      </c>
      <c r="AI11" s="17"/>
      <c r="AJ11" s="17">
        <v>0.14107509385189701</v>
      </c>
      <c r="AK11" s="17">
        <v>0.14360785653510399</v>
      </c>
      <c r="AL11" s="17">
        <v>0.123795736117408</v>
      </c>
      <c r="AM11" s="17">
        <v>0.212453462046821</v>
      </c>
      <c r="AN11" s="17">
        <v>0.16167972227472799</v>
      </c>
      <c r="AO11" s="17"/>
      <c r="AP11" s="17">
        <v>0.13176180873664201</v>
      </c>
      <c r="AQ11" s="17">
        <v>0.13905254788904101</v>
      </c>
      <c r="AR11" s="17">
        <v>0.16618320466414299</v>
      </c>
    </row>
    <row r="12" spans="2:44" ht="28.7" x14ac:dyDescent="0.5">
      <c r="B12" s="18" t="s">
        <v>212</v>
      </c>
      <c r="C12" s="17">
        <v>4.6763725401093498E-2</v>
      </c>
      <c r="D12" s="17">
        <v>3.9608253431964703E-2</v>
      </c>
      <c r="E12" s="17">
        <v>5.40962225645686E-2</v>
      </c>
      <c r="F12" s="17"/>
      <c r="G12" s="17">
        <v>2.5542255433450199E-2</v>
      </c>
      <c r="H12" s="17">
        <v>3.6627880298158402E-2</v>
      </c>
      <c r="I12" s="17">
        <v>5.1330630146585399E-2</v>
      </c>
      <c r="J12" s="17">
        <v>7.8173538932573006E-2</v>
      </c>
      <c r="K12" s="17">
        <v>3.7806468640770197E-2</v>
      </c>
      <c r="L12" s="17">
        <v>4.79156623023115E-2</v>
      </c>
      <c r="M12" s="17"/>
      <c r="N12" s="17">
        <v>3.7807229879818403E-2</v>
      </c>
      <c r="O12" s="17">
        <v>5.2101042579512702E-2</v>
      </c>
      <c r="P12" s="17">
        <v>6.4571504303911301E-2</v>
      </c>
      <c r="Q12" s="17">
        <v>3.5370505196716001E-2</v>
      </c>
      <c r="R12" s="17"/>
      <c r="S12" s="17">
        <v>4.7895517847140898E-2</v>
      </c>
      <c r="T12" s="17">
        <v>3.1900534200402599E-2</v>
      </c>
      <c r="U12" s="17">
        <v>1.29166316369184E-2</v>
      </c>
      <c r="V12" s="17">
        <v>5.0004359934817701E-2</v>
      </c>
      <c r="W12" s="17">
        <v>8.8662369455304396E-2</v>
      </c>
      <c r="X12" s="17">
        <v>3.6094530172494199E-2</v>
      </c>
      <c r="Y12" s="17">
        <v>2.4850284353731399E-2</v>
      </c>
      <c r="Z12" s="17">
        <v>9.9870374124238298E-2</v>
      </c>
      <c r="AA12" s="17">
        <v>4.1644378515556503E-2</v>
      </c>
      <c r="AB12" s="17">
        <v>7.1218133320506805E-2</v>
      </c>
      <c r="AC12" s="17">
        <v>5.0673392330748003E-2</v>
      </c>
      <c r="AD12" s="17">
        <v>4.4195624750061099E-2</v>
      </c>
      <c r="AE12" s="17"/>
      <c r="AF12" s="17">
        <v>6.3307736189671407E-2</v>
      </c>
      <c r="AG12" s="17">
        <v>2.7966878802683101E-2</v>
      </c>
      <c r="AH12" s="17">
        <v>7.3516503191706606E-2</v>
      </c>
      <c r="AI12" s="17"/>
      <c r="AJ12" s="17">
        <v>5.1276824579725398E-2</v>
      </c>
      <c r="AK12" s="17">
        <v>2.3878908758906098E-2</v>
      </c>
      <c r="AL12" s="17">
        <v>4.5418077818920502E-2</v>
      </c>
      <c r="AM12" s="17">
        <v>6.0616237908581803E-2</v>
      </c>
      <c r="AN12" s="17">
        <v>6.1292313402887898E-2</v>
      </c>
      <c r="AO12" s="17"/>
      <c r="AP12" s="17">
        <v>3.4462992861423E-2</v>
      </c>
      <c r="AQ12" s="17">
        <v>4.5591645627549401E-2</v>
      </c>
      <c r="AR12" s="17">
        <v>3.0021422711824099E-2</v>
      </c>
    </row>
    <row r="13" spans="2:44" x14ac:dyDescent="0.5">
      <c r="B13" s="18" t="s">
        <v>87</v>
      </c>
      <c r="C13" s="19">
        <v>0.112716025486615</v>
      </c>
      <c r="D13" s="19">
        <v>7.4321996503238993E-2</v>
      </c>
      <c r="E13" s="19">
        <v>0.15180464367080301</v>
      </c>
      <c r="F13" s="19"/>
      <c r="G13" s="19">
        <v>7.9107057850246798E-2</v>
      </c>
      <c r="H13" s="19">
        <v>0.10889063833142699</v>
      </c>
      <c r="I13" s="19">
        <v>9.8241844286484206E-2</v>
      </c>
      <c r="J13" s="19">
        <v>0.13617090295006501</v>
      </c>
      <c r="K13" s="19">
        <v>0.118562099188864</v>
      </c>
      <c r="L13" s="19">
        <v>0.12852176449570299</v>
      </c>
      <c r="M13" s="19"/>
      <c r="N13" s="19">
        <v>9.4685724858493706E-2</v>
      </c>
      <c r="O13" s="19">
        <v>8.6023768319270902E-2</v>
      </c>
      <c r="P13" s="19">
        <v>9.8872131222298903E-2</v>
      </c>
      <c r="Q13" s="19">
        <v>0.17737288559720399</v>
      </c>
      <c r="R13" s="19"/>
      <c r="S13" s="19">
        <v>8.1689935642678901E-2</v>
      </c>
      <c r="T13" s="19">
        <v>0.12247229142201201</v>
      </c>
      <c r="U13" s="19">
        <v>0.159024117838932</v>
      </c>
      <c r="V13" s="19">
        <v>9.3133736386249305E-2</v>
      </c>
      <c r="W13" s="19">
        <v>2.6511344748817299E-2</v>
      </c>
      <c r="X13" s="19">
        <v>0.102104180123952</v>
      </c>
      <c r="Y13" s="19">
        <v>0.15272624499398901</v>
      </c>
      <c r="Z13" s="19">
        <v>0.122053268458697</v>
      </c>
      <c r="AA13" s="19">
        <v>0.110881470807946</v>
      </c>
      <c r="AB13" s="19">
        <v>0.14516772785875401</v>
      </c>
      <c r="AC13" s="19">
        <v>0.13822105988814501</v>
      </c>
      <c r="AD13" s="19">
        <v>0.125669463761724</v>
      </c>
      <c r="AE13" s="19"/>
      <c r="AF13" s="19">
        <v>0.114809235477087</v>
      </c>
      <c r="AG13" s="19">
        <v>8.3226918048311893E-2</v>
      </c>
      <c r="AH13" s="19">
        <v>0.17381877744218599</v>
      </c>
      <c r="AI13" s="19"/>
      <c r="AJ13" s="19">
        <v>9.6754586244631999E-2</v>
      </c>
      <c r="AK13" s="19">
        <v>0.100651785756907</v>
      </c>
      <c r="AL13" s="19">
        <v>3.05327977546767E-2</v>
      </c>
      <c r="AM13" s="19">
        <v>9.5512408009455499E-2</v>
      </c>
      <c r="AN13" s="19">
        <v>0.180672483014478</v>
      </c>
      <c r="AO13" s="19"/>
      <c r="AP13" s="19">
        <v>6.2584220543153199E-2</v>
      </c>
      <c r="AQ13" s="19">
        <v>8.1051612450622701E-2</v>
      </c>
      <c r="AR13" s="19">
        <v>0.119435232494424</v>
      </c>
    </row>
    <row r="14" spans="2:44" x14ac:dyDescent="0.5">
      <c r="B14" s="16" t="s">
        <v>194</v>
      </c>
    </row>
    <row r="15" spans="2:44" x14ac:dyDescent="0.5">
      <c r="B15" t="s">
        <v>76</v>
      </c>
    </row>
    <row r="16" spans="2:44" x14ac:dyDescent="0.5">
      <c r="B16" t="s">
        <v>77</v>
      </c>
    </row>
    <row r="18" spans="2:2" x14ac:dyDescent="0.5">
      <c r="B18" s="8" t="str">
        <f>HYPERLINK("#'Contents'!A1", "Return to Contents")</f>
        <v>Return to Contents</v>
      </c>
    </row>
  </sheetData>
  <mergeCells count="8">
    <mergeCell ref="AJ5:AN5"/>
    <mergeCell ref="AP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2:AR18"/>
  <sheetViews>
    <sheetView showGridLines="0" workbookViewId="0">
      <pane xSplit="2" topLeftCell="C1" activePane="topRight" state="frozen"/>
      <selection pane="topRight"/>
    </sheetView>
  </sheetViews>
  <sheetFormatPr defaultColWidth="10.8203125" defaultRowHeight="14.35" x14ac:dyDescent="0.5"/>
  <cols>
    <col min="2" max="2" width="25.703125" customWidth="1"/>
    <col min="3" max="5" width="10.703125" customWidth="1"/>
    <col min="6" max="6" width="2.17578125" customWidth="1"/>
    <col min="7" max="12" width="10.703125" customWidth="1"/>
    <col min="13" max="13" width="2.17578125" customWidth="1"/>
    <col min="14" max="17" width="10.703125" customWidth="1"/>
    <col min="18" max="18" width="2.17578125" customWidth="1"/>
    <col min="19" max="30" width="10.703125" customWidth="1"/>
    <col min="31" max="31" width="2.17578125" customWidth="1"/>
    <col min="32" max="34" width="10.703125" customWidth="1"/>
    <col min="35" max="35" width="2.17578125" customWidth="1"/>
    <col min="36" max="40" width="10.703125" customWidth="1"/>
    <col min="41" max="41" width="2.17578125" customWidth="1"/>
    <col min="42" max="44" width="10.703125" customWidth="1"/>
    <col min="45" max="45" width="2.17578125" customWidth="1"/>
  </cols>
  <sheetData>
    <row r="2" spans="2:44" ht="40" customHeight="1" x14ac:dyDescent="0.5">
      <c r="D2" s="30" t="s">
        <v>214</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row>
    <row r="5" spans="2:44" ht="30" customHeight="1" x14ac:dyDescent="0.5">
      <c r="B5" s="15"/>
      <c r="C5" s="15"/>
      <c r="D5" s="29" t="s">
        <v>50</v>
      </c>
      <c r="E5" s="29"/>
      <c r="F5" s="15"/>
      <c r="G5" s="29" t="s">
        <v>51</v>
      </c>
      <c r="H5" s="29"/>
      <c r="I5" s="29"/>
      <c r="J5" s="29"/>
      <c r="K5" s="29"/>
      <c r="L5" s="29"/>
      <c r="M5" s="15"/>
      <c r="N5" s="29" t="s">
        <v>52</v>
      </c>
      <c r="O5" s="29"/>
      <c r="P5" s="29"/>
      <c r="Q5" s="29"/>
      <c r="R5" s="15"/>
      <c r="S5" s="29" t="s">
        <v>53</v>
      </c>
      <c r="T5" s="29"/>
      <c r="U5" s="29"/>
      <c r="V5" s="29"/>
      <c r="W5" s="29"/>
      <c r="X5" s="29"/>
      <c r="Y5" s="29"/>
      <c r="Z5" s="29"/>
      <c r="AA5" s="29"/>
      <c r="AB5" s="29"/>
      <c r="AC5" s="29"/>
      <c r="AD5" s="29"/>
      <c r="AE5" s="15"/>
      <c r="AF5" s="29" t="s">
        <v>54</v>
      </c>
      <c r="AG5" s="29"/>
      <c r="AH5" s="29"/>
      <c r="AI5" s="15"/>
      <c r="AJ5" s="29" t="s">
        <v>55</v>
      </c>
      <c r="AK5" s="29"/>
      <c r="AL5" s="29"/>
      <c r="AM5" s="29"/>
      <c r="AN5" s="29"/>
      <c r="AO5" s="15"/>
      <c r="AP5" s="29" t="s">
        <v>56</v>
      </c>
      <c r="AQ5" s="29"/>
      <c r="AR5" s="29"/>
    </row>
    <row r="6" spans="2:44" ht="43" x14ac:dyDescent="0.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row>
    <row r="7" spans="2:44" ht="30" customHeight="1" x14ac:dyDescent="0.5">
      <c r="B7" s="10" t="s">
        <v>18</v>
      </c>
      <c r="C7" s="10">
        <v>962</v>
      </c>
      <c r="D7" s="10">
        <v>474</v>
      </c>
      <c r="E7" s="10">
        <v>485</v>
      </c>
      <c r="F7" s="10"/>
      <c r="G7" s="10">
        <v>142</v>
      </c>
      <c r="H7" s="10">
        <v>148</v>
      </c>
      <c r="I7" s="10">
        <v>139</v>
      </c>
      <c r="J7" s="10">
        <v>162</v>
      </c>
      <c r="K7" s="10">
        <v>151</v>
      </c>
      <c r="L7" s="10">
        <v>220</v>
      </c>
      <c r="M7" s="10"/>
      <c r="N7" s="10">
        <v>258</v>
      </c>
      <c r="O7" s="10">
        <v>241</v>
      </c>
      <c r="P7" s="10">
        <v>203</v>
      </c>
      <c r="Q7" s="10">
        <v>258</v>
      </c>
      <c r="R7" s="10"/>
      <c r="S7" s="10">
        <v>135</v>
      </c>
      <c r="T7" s="10">
        <v>139</v>
      </c>
      <c r="U7" s="10">
        <v>76</v>
      </c>
      <c r="V7" s="10">
        <v>73</v>
      </c>
      <c r="W7" s="10">
        <v>71</v>
      </c>
      <c r="X7" s="10">
        <v>91</v>
      </c>
      <c r="Y7" s="10">
        <v>77</v>
      </c>
      <c r="Z7" s="10">
        <v>36</v>
      </c>
      <c r="AA7" s="10">
        <v>108</v>
      </c>
      <c r="AB7" s="10">
        <v>81</v>
      </c>
      <c r="AC7" s="10">
        <v>46</v>
      </c>
      <c r="AD7" s="10">
        <v>29</v>
      </c>
      <c r="AE7" s="10"/>
      <c r="AF7" s="10">
        <v>347</v>
      </c>
      <c r="AG7" s="10">
        <v>376</v>
      </c>
      <c r="AH7" s="10">
        <v>141</v>
      </c>
      <c r="AI7" s="10"/>
      <c r="AJ7" s="10">
        <v>333</v>
      </c>
      <c r="AK7" s="10">
        <v>256</v>
      </c>
      <c r="AL7" s="10">
        <v>71</v>
      </c>
      <c r="AM7" s="10">
        <v>18</v>
      </c>
      <c r="AN7" s="10">
        <v>132</v>
      </c>
      <c r="AO7" s="10"/>
      <c r="AP7" s="10">
        <v>191</v>
      </c>
      <c r="AQ7" s="10">
        <v>341</v>
      </c>
      <c r="AR7" s="10">
        <v>72</v>
      </c>
    </row>
    <row r="8" spans="2:44" ht="30" customHeight="1" x14ac:dyDescent="0.5">
      <c r="B8" s="11" t="s">
        <v>19</v>
      </c>
      <c r="C8" s="11">
        <v>968</v>
      </c>
      <c r="D8" s="11">
        <v>487</v>
      </c>
      <c r="E8" s="11">
        <v>478</v>
      </c>
      <c r="F8" s="11"/>
      <c r="G8" s="11">
        <v>137</v>
      </c>
      <c r="H8" s="11">
        <v>174</v>
      </c>
      <c r="I8" s="11">
        <v>146</v>
      </c>
      <c r="J8" s="11">
        <v>169</v>
      </c>
      <c r="K8" s="11">
        <v>140</v>
      </c>
      <c r="L8" s="11">
        <v>203</v>
      </c>
      <c r="M8" s="11"/>
      <c r="N8" s="11">
        <v>259</v>
      </c>
      <c r="O8" s="11">
        <v>232</v>
      </c>
      <c r="P8" s="11">
        <v>216</v>
      </c>
      <c r="Q8" s="11">
        <v>259</v>
      </c>
      <c r="R8" s="11"/>
      <c r="S8" s="11">
        <v>133</v>
      </c>
      <c r="T8" s="11">
        <v>135</v>
      </c>
      <c r="U8" s="11">
        <v>75</v>
      </c>
      <c r="V8" s="11">
        <v>73</v>
      </c>
      <c r="W8" s="11">
        <v>70</v>
      </c>
      <c r="X8" s="11">
        <v>86</v>
      </c>
      <c r="Y8" s="11">
        <v>78</v>
      </c>
      <c r="Z8" s="11">
        <v>35</v>
      </c>
      <c r="AA8" s="11">
        <v>105</v>
      </c>
      <c r="AB8" s="11">
        <v>101</v>
      </c>
      <c r="AC8" s="11">
        <v>44</v>
      </c>
      <c r="AD8" s="11">
        <v>33</v>
      </c>
      <c r="AE8" s="11"/>
      <c r="AF8" s="11">
        <v>341</v>
      </c>
      <c r="AG8" s="11">
        <v>385</v>
      </c>
      <c r="AH8" s="11">
        <v>146</v>
      </c>
      <c r="AI8" s="11"/>
      <c r="AJ8" s="11">
        <v>324</v>
      </c>
      <c r="AK8" s="11">
        <v>260</v>
      </c>
      <c r="AL8" s="11">
        <v>68</v>
      </c>
      <c r="AM8" s="11">
        <v>17</v>
      </c>
      <c r="AN8" s="11">
        <v>133</v>
      </c>
      <c r="AO8" s="11"/>
      <c r="AP8" s="11">
        <v>188</v>
      </c>
      <c r="AQ8" s="11">
        <v>343</v>
      </c>
      <c r="AR8" s="11">
        <v>71</v>
      </c>
    </row>
    <row r="9" spans="2:44" ht="28.7" x14ac:dyDescent="0.5">
      <c r="B9" s="18" t="s">
        <v>209</v>
      </c>
      <c r="C9" s="17">
        <v>0.289579551659081</v>
      </c>
      <c r="D9" s="17">
        <v>0.32318931353425501</v>
      </c>
      <c r="E9" s="17">
        <v>0.254794731075071</v>
      </c>
      <c r="F9" s="17"/>
      <c r="G9" s="17">
        <v>0.282585835761476</v>
      </c>
      <c r="H9" s="17">
        <v>0.33159241245955601</v>
      </c>
      <c r="I9" s="17">
        <v>0.34011116155980298</v>
      </c>
      <c r="J9" s="17">
        <v>0.21014471799711401</v>
      </c>
      <c r="K9" s="17">
        <v>0.26614321208743602</v>
      </c>
      <c r="L9" s="17">
        <v>0.304340435137951</v>
      </c>
      <c r="M9" s="17"/>
      <c r="N9" s="17">
        <v>0.33266148052620997</v>
      </c>
      <c r="O9" s="17">
        <v>0.311743578664682</v>
      </c>
      <c r="P9" s="17">
        <v>0.26712169782520001</v>
      </c>
      <c r="Q9" s="17">
        <v>0.247898147769294</v>
      </c>
      <c r="R9" s="17"/>
      <c r="S9" s="17">
        <v>0.316590538510232</v>
      </c>
      <c r="T9" s="17">
        <v>0.23766565481546301</v>
      </c>
      <c r="U9" s="17">
        <v>0.27297160900626</v>
      </c>
      <c r="V9" s="17">
        <v>0.26014469221557501</v>
      </c>
      <c r="W9" s="17">
        <v>0.26177675467696598</v>
      </c>
      <c r="X9" s="17">
        <v>0.30004797624289298</v>
      </c>
      <c r="Y9" s="17">
        <v>0.31271013611422999</v>
      </c>
      <c r="Z9" s="17">
        <v>0.31889076848680697</v>
      </c>
      <c r="AA9" s="17">
        <v>0.33081360546697203</v>
      </c>
      <c r="AB9" s="17">
        <v>0.31327900067412801</v>
      </c>
      <c r="AC9" s="17">
        <v>0.315403580294358</v>
      </c>
      <c r="AD9" s="17">
        <v>0.20363015567937301</v>
      </c>
      <c r="AE9" s="17"/>
      <c r="AF9" s="17">
        <v>0.24814068099671399</v>
      </c>
      <c r="AG9" s="17">
        <v>0.32393953284347898</v>
      </c>
      <c r="AH9" s="17">
        <v>0.31609284349490002</v>
      </c>
      <c r="AI9" s="17"/>
      <c r="AJ9" s="17">
        <v>0.29479562855140501</v>
      </c>
      <c r="AK9" s="17">
        <v>0.293440251472531</v>
      </c>
      <c r="AL9" s="17">
        <v>0.19153625901201199</v>
      </c>
      <c r="AM9" s="17">
        <v>5.5363651725144597E-2</v>
      </c>
      <c r="AN9" s="17">
        <v>0.32690779494901001</v>
      </c>
      <c r="AO9" s="17"/>
      <c r="AP9" s="17">
        <v>0.32387516482203099</v>
      </c>
      <c r="AQ9" s="17">
        <v>0.34667053000757497</v>
      </c>
      <c r="AR9" s="17">
        <v>0.24308231349166301</v>
      </c>
    </row>
    <row r="10" spans="2:44" ht="28.7" x14ac:dyDescent="0.5">
      <c r="B10" s="18" t="s">
        <v>210</v>
      </c>
      <c r="C10" s="17">
        <v>0.51781581928127596</v>
      </c>
      <c r="D10" s="17">
        <v>0.51954937351616504</v>
      </c>
      <c r="E10" s="17">
        <v>0.51733295205306196</v>
      </c>
      <c r="F10" s="17"/>
      <c r="G10" s="17">
        <v>0.47321449639512603</v>
      </c>
      <c r="H10" s="17">
        <v>0.50496065775134402</v>
      </c>
      <c r="I10" s="17">
        <v>0.48036488037596398</v>
      </c>
      <c r="J10" s="17">
        <v>0.55465251118733905</v>
      </c>
      <c r="K10" s="17">
        <v>0.55754135949946904</v>
      </c>
      <c r="L10" s="17">
        <v>0.52772003785480204</v>
      </c>
      <c r="M10" s="17"/>
      <c r="N10" s="17">
        <v>0.55674074772384496</v>
      </c>
      <c r="O10" s="17">
        <v>0.50804386257699397</v>
      </c>
      <c r="P10" s="17">
        <v>0.50067066903636503</v>
      </c>
      <c r="Q10" s="17">
        <v>0.501947329442059</v>
      </c>
      <c r="R10" s="17"/>
      <c r="S10" s="17">
        <v>0.48300563400593799</v>
      </c>
      <c r="T10" s="17">
        <v>0.55641268098005203</v>
      </c>
      <c r="U10" s="17">
        <v>0.487554433333028</v>
      </c>
      <c r="V10" s="17">
        <v>0.53903451770955502</v>
      </c>
      <c r="W10" s="17">
        <v>0.56857239098994505</v>
      </c>
      <c r="X10" s="17">
        <v>0.55250103662490602</v>
      </c>
      <c r="Y10" s="17">
        <v>0.45568012267611102</v>
      </c>
      <c r="Z10" s="17">
        <v>0.51734306288908305</v>
      </c>
      <c r="AA10" s="17">
        <v>0.51004990938510497</v>
      </c>
      <c r="AB10" s="17">
        <v>0.51405299345451705</v>
      </c>
      <c r="AC10" s="17">
        <v>0.49057260223949101</v>
      </c>
      <c r="AD10" s="17">
        <v>0.54646903423914694</v>
      </c>
      <c r="AE10" s="17"/>
      <c r="AF10" s="17">
        <v>0.56268179156523102</v>
      </c>
      <c r="AG10" s="17">
        <v>0.51711172090074697</v>
      </c>
      <c r="AH10" s="17">
        <v>0.44016536309564402</v>
      </c>
      <c r="AI10" s="17"/>
      <c r="AJ10" s="17">
        <v>0.56343305140854505</v>
      </c>
      <c r="AK10" s="17">
        <v>0.499158341668345</v>
      </c>
      <c r="AL10" s="17">
        <v>0.568671002808116</v>
      </c>
      <c r="AM10" s="17">
        <v>0.56788118998727599</v>
      </c>
      <c r="AN10" s="17">
        <v>0.45393038139751202</v>
      </c>
      <c r="AO10" s="17"/>
      <c r="AP10" s="17">
        <v>0.55888937760690705</v>
      </c>
      <c r="AQ10" s="17">
        <v>0.47290252330808302</v>
      </c>
      <c r="AR10" s="17">
        <v>0.59107885629647505</v>
      </c>
    </row>
    <row r="11" spans="2:44" ht="28.7" x14ac:dyDescent="0.5">
      <c r="B11" s="18" t="s">
        <v>211</v>
      </c>
      <c r="C11" s="17">
        <v>7.8663053172660202E-2</v>
      </c>
      <c r="D11" s="17">
        <v>7.2263645983939098E-2</v>
      </c>
      <c r="E11" s="17">
        <v>8.5689499342476896E-2</v>
      </c>
      <c r="F11" s="17"/>
      <c r="G11" s="17">
        <v>0.13980838344313301</v>
      </c>
      <c r="H11" s="17">
        <v>6.7746206043428306E-2</v>
      </c>
      <c r="I11" s="17">
        <v>7.6766991908216106E-2</v>
      </c>
      <c r="J11" s="17">
        <v>8.6645599995680805E-2</v>
      </c>
      <c r="K11" s="17">
        <v>7.9514046600459201E-2</v>
      </c>
      <c r="L11" s="17">
        <v>4.0859652176633697E-2</v>
      </c>
      <c r="M11" s="17"/>
      <c r="N11" s="17">
        <v>5.4341536404499201E-2</v>
      </c>
      <c r="O11" s="17">
        <v>7.2097518757714293E-2</v>
      </c>
      <c r="P11" s="17">
        <v>8.9984975591432703E-2</v>
      </c>
      <c r="Q11" s="17">
        <v>0.10002421229179401</v>
      </c>
      <c r="R11" s="17"/>
      <c r="S11" s="17">
        <v>0.10645009199152</v>
      </c>
      <c r="T11" s="17">
        <v>0.108523267088126</v>
      </c>
      <c r="U11" s="17">
        <v>4.8743302731327202E-2</v>
      </c>
      <c r="V11" s="17">
        <v>6.7064981926295897E-2</v>
      </c>
      <c r="W11" s="17">
        <v>0.113506588774322</v>
      </c>
      <c r="X11" s="17">
        <v>5.4082939793524402E-2</v>
      </c>
      <c r="Y11" s="17">
        <v>5.7106875636045003E-2</v>
      </c>
      <c r="Z11" s="17">
        <v>5.2340421859880699E-2</v>
      </c>
      <c r="AA11" s="17">
        <v>5.45288095443104E-2</v>
      </c>
      <c r="AB11" s="17">
        <v>4.90104790822865E-2</v>
      </c>
      <c r="AC11" s="17">
        <v>0.13549871525180299</v>
      </c>
      <c r="AD11" s="17">
        <v>9.9852210903977001E-2</v>
      </c>
      <c r="AE11" s="17"/>
      <c r="AF11" s="17">
        <v>8.4712288393369195E-2</v>
      </c>
      <c r="AG11" s="17">
        <v>6.5926046567223298E-2</v>
      </c>
      <c r="AH11" s="17">
        <v>7.71815549938486E-2</v>
      </c>
      <c r="AI11" s="17"/>
      <c r="AJ11" s="17">
        <v>6.2913297939709401E-2</v>
      </c>
      <c r="AK11" s="17">
        <v>9.5791046356573997E-2</v>
      </c>
      <c r="AL11" s="17">
        <v>0.12775011371615499</v>
      </c>
      <c r="AM11" s="17">
        <v>0.169048946072412</v>
      </c>
      <c r="AN11" s="17">
        <v>6.4770122763608495E-2</v>
      </c>
      <c r="AO11" s="17"/>
      <c r="AP11" s="17">
        <v>6.13635017604552E-2</v>
      </c>
      <c r="AQ11" s="17">
        <v>9.7235138821369693E-2</v>
      </c>
      <c r="AR11" s="17">
        <v>8.5229403924300506E-2</v>
      </c>
    </row>
    <row r="12" spans="2:44" ht="28.7" x14ac:dyDescent="0.5">
      <c r="B12" s="18" t="s">
        <v>212</v>
      </c>
      <c r="C12" s="17">
        <v>1.9464694414097601E-2</v>
      </c>
      <c r="D12" s="17">
        <v>2.0858097943947902E-2</v>
      </c>
      <c r="E12" s="17">
        <v>1.8166517947255299E-2</v>
      </c>
      <c r="F12" s="17"/>
      <c r="G12" s="17">
        <v>1.61023658334155E-2</v>
      </c>
      <c r="H12" s="17">
        <v>2.0224197108976699E-2</v>
      </c>
      <c r="I12" s="17">
        <v>7.45858116932925E-3</v>
      </c>
      <c r="J12" s="17">
        <v>2.41064171146191E-2</v>
      </c>
      <c r="K12" s="17">
        <v>1.8045943382707898E-2</v>
      </c>
      <c r="L12" s="17">
        <v>2.68121370016134E-2</v>
      </c>
      <c r="M12" s="17"/>
      <c r="N12" s="17">
        <v>1.04479614461233E-2</v>
      </c>
      <c r="O12" s="17">
        <v>3.2660037908717902E-2</v>
      </c>
      <c r="P12" s="17">
        <v>2.5471773104981998E-2</v>
      </c>
      <c r="Q12" s="17">
        <v>1.18488229246747E-2</v>
      </c>
      <c r="R12" s="17"/>
      <c r="S12" s="17">
        <v>1.5855605239943001E-2</v>
      </c>
      <c r="T12" s="17">
        <v>2.7453478791036299E-2</v>
      </c>
      <c r="U12" s="17">
        <v>0</v>
      </c>
      <c r="V12" s="17">
        <v>3.9562305286681899E-2</v>
      </c>
      <c r="W12" s="17">
        <v>2.626736777903E-2</v>
      </c>
      <c r="X12" s="17">
        <v>2.4982421036350001E-2</v>
      </c>
      <c r="Y12" s="17">
        <v>3.4900951772472197E-2</v>
      </c>
      <c r="Z12" s="17">
        <v>3.0188906905071901E-2</v>
      </c>
      <c r="AA12" s="17">
        <v>1.03158082141194E-2</v>
      </c>
      <c r="AB12" s="17">
        <v>1.27660662456438E-2</v>
      </c>
      <c r="AC12" s="17">
        <v>0</v>
      </c>
      <c r="AD12" s="17">
        <v>0</v>
      </c>
      <c r="AE12" s="17"/>
      <c r="AF12" s="17">
        <v>2.51051511657291E-2</v>
      </c>
      <c r="AG12" s="17">
        <v>1.8134956863701299E-2</v>
      </c>
      <c r="AH12" s="17">
        <v>1.36979070030576E-2</v>
      </c>
      <c r="AI12" s="17"/>
      <c r="AJ12" s="17">
        <v>2.0741287918129601E-2</v>
      </c>
      <c r="AK12" s="17">
        <v>2.0244612406217399E-2</v>
      </c>
      <c r="AL12" s="17">
        <v>2.5034428611068599E-2</v>
      </c>
      <c r="AM12" s="17">
        <v>0.112209535330228</v>
      </c>
      <c r="AN12" s="17">
        <v>6.8563458397650897E-3</v>
      </c>
      <c r="AO12" s="17"/>
      <c r="AP12" s="17">
        <v>2.6373295110289002E-2</v>
      </c>
      <c r="AQ12" s="17">
        <v>5.1545727595584999E-3</v>
      </c>
      <c r="AR12" s="17">
        <v>2.5482368329782699E-2</v>
      </c>
    </row>
    <row r="13" spans="2:44" x14ac:dyDescent="0.5">
      <c r="B13" s="18" t="s">
        <v>87</v>
      </c>
      <c r="C13" s="19">
        <v>9.4476881472885299E-2</v>
      </c>
      <c r="D13" s="19">
        <v>6.4139569021693502E-2</v>
      </c>
      <c r="E13" s="19">
        <v>0.124016299582135</v>
      </c>
      <c r="F13" s="19"/>
      <c r="G13" s="19">
        <v>8.82889185668497E-2</v>
      </c>
      <c r="H13" s="19">
        <v>7.5476526636694505E-2</v>
      </c>
      <c r="I13" s="19">
        <v>9.5298384986687898E-2</v>
      </c>
      <c r="J13" s="19">
        <v>0.124450753705246</v>
      </c>
      <c r="K13" s="19">
        <v>7.8755438429927896E-2</v>
      </c>
      <c r="L13" s="19">
        <v>0.100267737828999</v>
      </c>
      <c r="M13" s="19"/>
      <c r="N13" s="19">
        <v>4.5808273899323099E-2</v>
      </c>
      <c r="O13" s="19">
        <v>7.5455002091891904E-2</v>
      </c>
      <c r="P13" s="19">
        <v>0.116750884442021</v>
      </c>
      <c r="Q13" s="19">
        <v>0.13828148757217901</v>
      </c>
      <c r="R13" s="19"/>
      <c r="S13" s="19">
        <v>7.8098130252367101E-2</v>
      </c>
      <c r="T13" s="19">
        <v>6.9944918325322E-2</v>
      </c>
      <c r="U13" s="19">
        <v>0.19073065492938501</v>
      </c>
      <c r="V13" s="19">
        <v>9.4193502861891501E-2</v>
      </c>
      <c r="W13" s="19">
        <v>2.9876897779736698E-2</v>
      </c>
      <c r="X13" s="19">
        <v>6.8385626302326905E-2</v>
      </c>
      <c r="Y13" s="19">
        <v>0.13960191380114201</v>
      </c>
      <c r="Z13" s="19">
        <v>8.1236839859158E-2</v>
      </c>
      <c r="AA13" s="19">
        <v>9.42918673894933E-2</v>
      </c>
      <c r="AB13" s="19">
        <v>0.110891460543425</v>
      </c>
      <c r="AC13" s="19">
        <v>5.85251022143485E-2</v>
      </c>
      <c r="AD13" s="19">
        <v>0.15004859917750299</v>
      </c>
      <c r="AE13" s="19"/>
      <c r="AF13" s="19">
        <v>7.9360087878956403E-2</v>
      </c>
      <c r="AG13" s="19">
        <v>7.4887742824849904E-2</v>
      </c>
      <c r="AH13" s="19">
        <v>0.15286233141255001</v>
      </c>
      <c r="AI13" s="19"/>
      <c r="AJ13" s="19">
        <v>5.8116734182211603E-2</v>
      </c>
      <c r="AK13" s="19">
        <v>9.1365748096333493E-2</v>
      </c>
      <c r="AL13" s="19">
        <v>8.7008195852648101E-2</v>
      </c>
      <c r="AM13" s="19">
        <v>9.5496676884938694E-2</v>
      </c>
      <c r="AN13" s="19">
        <v>0.14753535505010501</v>
      </c>
      <c r="AO13" s="19"/>
      <c r="AP13" s="19">
        <v>2.9498660700317599E-2</v>
      </c>
      <c r="AQ13" s="19">
        <v>7.8037235103413399E-2</v>
      </c>
      <c r="AR13" s="19">
        <v>5.5127057957778801E-2</v>
      </c>
    </row>
    <row r="14" spans="2:44" x14ac:dyDescent="0.5">
      <c r="B14" s="16" t="s">
        <v>194</v>
      </c>
    </row>
    <row r="15" spans="2:44" x14ac:dyDescent="0.5">
      <c r="B15" t="s">
        <v>76</v>
      </c>
    </row>
    <row r="16" spans="2:44" x14ac:dyDescent="0.5">
      <c r="B16" t="s">
        <v>77</v>
      </c>
    </row>
    <row r="18" spans="2:2" x14ac:dyDescent="0.5">
      <c r="B18" s="8" t="str">
        <f>HYPERLINK("#'Contents'!A1", "Return to Contents")</f>
        <v>Return to Contents</v>
      </c>
    </row>
  </sheetData>
  <mergeCells count="8">
    <mergeCell ref="AJ5:AN5"/>
    <mergeCell ref="AP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2:AR18"/>
  <sheetViews>
    <sheetView showGridLines="0" workbookViewId="0">
      <pane xSplit="2" topLeftCell="C1" activePane="topRight" state="frozen"/>
      <selection pane="topRight"/>
    </sheetView>
  </sheetViews>
  <sheetFormatPr defaultColWidth="10.8203125" defaultRowHeight="14.35" x14ac:dyDescent="0.5"/>
  <cols>
    <col min="2" max="2" width="25.703125" customWidth="1"/>
    <col min="3" max="5" width="10.703125" customWidth="1"/>
    <col min="6" max="6" width="2.17578125" customWidth="1"/>
    <col min="7" max="12" width="10.703125" customWidth="1"/>
    <col min="13" max="13" width="2.17578125" customWidth="1"/>
    <col min="14" max="17" width="10.703125" customWidth="1"/>
    <col min="18" max="18" width="2.17578125" customWidth="1"/>
    <col min="19" max="30" width="10.703125" customWidth="1"/>
    <col min="31" max="31" width="2.17578125" customWidth="1"/>
    <col min="32" max="34" width="10.703125" customWidth="1"/>
    <col min="35" max="35" width="2.17578125" customWidth="1"/>
    <col min="36" max="40" width="10.703125" customWidth="1"/>
    <col min="41" max="41" width="2.17578125" customWidth="1"/>
    <col min="42" max="44" width="10.703125" customWidth="1"/>
    <col min="45" max="45" width="2.17578125" customWidth="1"/>
  </cols>
  <sheetData>
    <row r="2" spans="2:44" ht="40" customHeight="1" x14ac:dyDescent="0.5">
      <c r="D2" s="30" t="s">
        <v>215</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row>
    <row r="5" spans="2:44" ht="30" customHeight="1" x14ac:dyDescent="0.5">
      <c r="B5" s="15"/>
      <c r="C5" s="15"/>
      <c r="D5" s="29" t="s">
        <v>50</v>
      </c>
      <c r="E5" s="29"/>
      <c r="F5" s="15"/>
      <c r="G5" s="29" t="s">
        <v>51</v>
      </c>
      <c r="H5" s="29"/>
      <c r="I5" s="29"/>
      <c r="J5" s="29"/>
      <c r="K5" s="29"/>
      <c r="L5" s="29"/>
      <c r="M5" s="15"/>
      <c r="N5" s="29" t="s">
        <v>52</v>
      </c>
      <c r="O5" s="29"/>
      <c r="P5" s="29"/>
      <c r="Q5" s="29"/>
      <c r="R5" s="15"/>
      <c r="S5" s="29" t="s">
        <v>53</v>
      </c>
      <c r="T5" s="29"/>
      <c r="U5" s="29"/>
      <c r="V5" s="29"/>
      <c r="W5" s="29"/>
      <c r="X5" s="29"/>
      <c r="Y5" s="29"/>
      <c r="Z5" s="29"/>
      <c r="AA5" s="29"/>
      <c r="AB5" s="29"/>
      <c r="AC5" s="29"/>
      <c r="AD5" s="29"/>
      <c r="AE5" s="15"/>
      <c r="AF5" s="29" t="s">
        <v>54</v>
      </c>
      <c r="AG5" s="29"/>
      <c r="AH5" s="29"/>
      <c r="AI5" s="15"/>
      <c r="AJ5" s="29" t="s">
        <v>55</v>
      </c>
      <c r="AK5" s="29"/>
      <c r="AL5" s="29"/>
      <c r="AM5" s="29"/>
      <c r="AN5" s="29"/>
      <c r="AO5" s="15"/>
      <c r="AP5" s="29" t="s">
        <v>56</v>
      </c>
      <c r="AQ5" s="29"/>
      <c r="AR5" s="29"/>
    </row>
    <row r="6" spans="2:44" ht="43" x14ac:dyDescent="0.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row>
    <row r="7" spans="2:44" ht="30" customHeight="1" x14ac:dyDescent="0.5">
      <c r="B7" s="10" t="s">
        <v>18</v>
      </c>
      <c r="C7" s="10">
        <v>1003</v>
      </c>
      <c r="D7" s="10">
        <v>495</v>
      </c>
      <c r="E7" s="10">
        <v>505</v>
      </c>
      <c r="F7" s="10"/>
      <c r="G7" s="10">
        <v>159</v>
      </c>
      <c r="H7" s="10">
        <v>153</v>
      </c>
      <c r="I7" s="10">
        <v>155</v>
      </c>
      <c r="J7" s="10">
        <v>152</v>
      </c>
      <c r="K7" s="10">
        <v>151</v>
      </c>
      <c r="L7" s="10">
        <v>233</v>
      </c>
      <c r="M7" s="10"/>
      <c r="N7" s="10">
        <v>263</v>
      </c>
      <c r="O7" s="10">
        <v>282</v>
      </c>
      <c r="P7" s="10">
        <v>198</v>
      </c>
      <c r="Q7" s="10">
        <v>257</v>
      </c>
      <c r="R7" s="10"/>
      <c r="S7" s="10">
        <v>151</v>
      </c>
      <c r="T7" s="10">
        <v>138</v>
      </c>
      <c r="U7" s="10">
        <v>83</v>
      </c>
      <c r="V7" s="10">
        <v>98</v>
      </c>
      <c r="W7" s="10">
        <v>70</v>
      </c>
      <c r="X7" s="10">
        <v>99</v>
      </c>
      <c r="Y7" s="10">
        <v>77</v>
      </c>
      <c r="Z7" s="10">
        <v>43</v>
      </c>
      <c r="AA7" s="10">
        <v>116</v>
      </c>
      <c r="AB7" s="10">
        <v>55</v>
      </c>
      <c r="AC7" s="10">
        <v>42</v>
      </c>
      <c r="AD7" s="10">
        <v>31</v>
      </c>
      <c r="AE7" s="10"/>
      <c r="AF7" s="10">
        <v>362</v>
      </c>
      <c r="AG7" s="10">
        <v>370</v>
      </c>
      <c r="AH7" s="10">
        <v>163</v>
      </c>
      <c r="AI7" s="10"/>
      <c r="AJ7" s="10">
        <v>341</v>
      </c>
      <c r="AK7" s="10">
        <v>269</v>
      </c>
      <c r="AL7" s="10">
        <v>71</v>
      </c>
      <c r="AM7" s="10">
        <v>22</v>
      </c>
      <c r="AN7" s="10">
        <v>155</v>
      </c>
      <c r="AO7" s="10"/>
      <c r="AP7" s="10">
        <v>189</v>
      </c>
      <c r="AQ7" s="10">
        <v>372</v>
      </c>
      <c r="AR7" s="10">
        <v>63</v>
      </c>
    </row>
    <row r="8" spans="2:44" ht="30" customHeight="1" x14ac:dyDescent="0.5">
      <c r="B8" s="11" t="s">
        <v>19</v>
      </c>
      <c r="C8" s="11">
        <v>1000</v>
      </c>
      <c r="D8" s="11">
        <v>504</v>
      </c>
      <c r="E8" s="11">
        <v>492</v>
      </c>
      <c r="F8" s="11"/>
      <c r="G8" s="11">
        <v>151</v>
      </c>
      <c r="H8" s="11">
        <v>177</v>
      </c>
      <c r="I8" s="11">
        <v>161</v>
      </c>
      <c r="J8" s="11">
        <v>158</v>
      </c>
      <c r="K8" s="11">
        <v>140</v>
      </c>
      <c r="L8" s="11">
        <v>212</v>
      </c>
      <c r="M8" s="11"/>
      <c r="N8" s="11">
        <v>259</v>
      </c>
      <c r="O8" s="11">
        <v>268</v>
      </c>
      <c r="P8" s="11">
        <v>212</v>
      </c>
      <c r="Q8" s="11">
        <v>257</v>
      </c>
      <c r="R8" s="11"/>
      <c r="S8" s="11">
        <v>147</v>
      </c>
      <c r="T8" s="11">
        <v>136</v>
      </c>
      <c r="U8" s="11">
        <v>82</v>
      </c>
      <c r="V8" s="11">
        <v>96</v>
      </c>
      <c r="W8" s="11">
        <v>70</v>
      </c>
      <c r="X8" s="11">
        <v>93</v>
      </c>
      <c r="Y8" s="11">
        <v>77</v>
      </c>
      <c r="Z8" s="11">
        <v>41</v>
      </c>
      <c r="AA8" s="11">
        <v>113</v>
      </c>
      <c r="AB8" s="11">
        <v>70</v>
      </c>
      <c r="AC8" s="11">
        <v>40</v>
      </c>
      <c r="AD8" s="11">
        <v>36</v>
      </c>
      <c r="AE8" s="11"/>
      <c r="AF8" s="11">
        <v>352</v>
      </c>
      <c r="AG8" s="11">
        <v>377</v>
      </c>
      <c r="AH8" s="11">
        <v>167</v>
      </c>
      <c r="AI8" s="11"/>
      <c r="AJ8" s="11">
        <v>331</v>
      </c>
      <c r="AK8" s="11">
        <v>271</v>
      </c>
      <c r="AL8" s="11">
        <v>67</v>
      </c>
      <c r="AM8" s="11">
        <v>21</v>
      </c>
      <c r="AN8" s="11">
        <v>157</v>
      </c>
      <c r="AO8" s="11"/>
      <c r="AP8" s="11">
        <v>185</v>
      </c>
      <c r="AQ8" s="11">
        <v>373</v>
      </c>
      <c r="AR8" s="11">
        <v>60</v>
      </c>
    </row>
    <row r="9" spans="2:44" ht="28.7" x14ac:dyDescent="0.5">
      <c r="B9" s="18" t="s">
        <v>209</v>
      </c>
      <c r="C9" s="17">
        <v>0.26968776872785899</v>
      </c>
      <c r="D9" s="17">
        <v>0.30544148442883101</v>
      </c>
      <c r="E9" s="17">
        <v>0.23278101431592599</v>
      </c>
      <c r="F9" s="17"/>
      <c r="G9" s="17">
        <v>0.22790183108940701</v>
      </c>
      <c r="H9" s="17">
        <v>0.22571203073113599</v>
      </c>
      <c r="I9" s="17">
        <v>0.25357511420172801</v>
      </c>
      <c r="J9" s="17">
        <v>0.31813803719175698</v>
      </c>
      <c r="K9" s="17">
        <v>0.26779816617164498</v>
      </c>
      <c r="L9" s="17">
        <v>0.31371945260123102</v>
      </c>
      <c r="M9" s="17"/>
      <c r="N9" s="17">
        <v>0.30271971050686503</v>
      </c>
      <c r="O9" s="17">
        <v>0.24501848615473401</v>
      </c>
      <c r="P9" s="17">
        <v>0.22220575235392301</v>
      </c>
      <c r="Q9" s="17">
        <v>0.30067261095369402</v>
      </c>
      <c r="R9" s="17"/>
      <c r="S9" s="17">
        <v>0.23642906569948699</v>
      </c>
      <c r="T9" s="17">
        <v>0.28899752439954701</v>
      </c>
      <c r="U9" s="17">
        <v>0.26138969115494198</v>
      </c>
      <c r="V9" s="17">
        <v>0.22624468693159699</v>
      </c>
      <c r="W9" s="17">
        <v>0.22525621806205501</v>
      </c>
      <c r="X9" s="17">
        <v>0.19747808735387001</v>
      </c>
      <c r="Y9" s="17">
        <v>0.384787912962053</v>
      </c>
      <c r="Z9" s="17">
        <v>0.29281304094525201</v>
      </c>
      <c r="AA9" s="17">
        <v>0.31551229281185</v>
      </c>
      <c r="AB9" s="17">
        <v>0.27491558197053201</v>
      </c>
      <c r="AC9" s="17">
        <v>0.377673573401689</v>
      </c>
      <c r="AD9" s="17">
        <v>0.19563276519664</v>
      </c>
      <c r="AE9" s="17"/>
      <c r="AF9" s="17">
        <v>0.30037849965730701</v>
      </c>
      <c r="AG9" s="17">
        <v>0.25580078994545302</v>
      </c>
      <c r="AH9" s="17">
        <v>0.251904506612872</v>
      </c>
      <c r="AI9" s="17"/>
      <c r="AJ9" s="17">
        <v>0.32479556285503802</v>
      </c>
      <c r="AK9" s="17">
        <v>0.28105030367144401</v>
      </c>
      <c r="AL9" s="17">
        <v>0.34044451178831803</v>
      </c>
      <c r="AM9" s="17">
        <v>0.12663064431075299</v>
      </c>
      <c r="AN9" s="17">
        <v>0.19672193565558799</v>
      </c>
      <c r="AO9" s="17"/>
      <c r="AP9" s="17">
        <v>0.25627091899495003</v>
      </c>
      <c r="AQ9" s="17">
        <v>0.30935537324165602</v>
      </c>
      <c r="AR9" s="17">
        <v>0.27176567062482898</v>
      </c>
    </row>
    <row r="10" spans="2:44" ht="28.7" x14ac:dyDescent="0.5">
      <c r="B10" s="18" t="s">
        <v>210</v>
      </c>
      <c r="C10" s="17">
        <v>0.433728236503025</v>
      </c>
      <c r="D10" s="17">
        <v>0.44567549720266197</v>
      </c>
      <c r="E10" s="17">
        <v>0.41994428121918997</v>
      </c>
      <c r="F10" s="17"/>
      <c r="G10" s="17">
        <v>0.47193657528736099</v>
      </c>
      <c r="H10" s="17">
        <v>0.51029346697896205</v>
      </c>
      <c r="I10" s="17">
        <v>0.41001697096898199</v>
      </c>
      <c r="J10" s="17">
        <v>0.38055148722538001</v>
      </c>
      <c r="K10" s="17">
        <v>0.40951991279137601</v>
      </c>
      <c r="L10" s="17">
        <v>0.41601187603207002</v>
      </c>
      <c r="M10" s="17"/>
      <c r="N10" s="17">
        <v>0.46245638210352702</v>
      </c>
      <c r="O10" s="17">
        <v>0.47071490167222302</v>
      </c>
      <c r="P10" s="17">
        <v>0.44081675437791401</v>
      </c>
      <c r="Q10" s="17">
        <v>0.36172619209133</v>
      </c>
      <c r="R10" s="17"/>
      <c r="S10" s="17">
        <v>0.47885663019925401</v>
      </c>
      <c r="T10" s="17">
        <v>0.41793114657328001</v>
      </c>
      <c r="U10" s="17">
        <v>0.41068239041909399</v>
      </c>
      <c r="V10" s="17">
        <v>0.419187974826496</v>
      </c>
      <c r="W10" s="17">
        <v>0.52170242441737702</v>
      </c>
      <c r="X10" s="17">
        <v>0.44316633371832298</v>
      </c>
      <c r="Y10" s="17">
        <v>0.31806411725113898</v>
      </c>
      <c r="Z10" s="17">
        <v>0.44324572874749502</v>
      </c>
      <c r="AA10" s="17">
        <v>0.46829089253263201</v>
      </c>
      <c r="AB10" s="17">
        <v>0.44313446110330301</v>
      </c>
      <c r="AC10" s="17">
        <v>0.33141689879230601</v>
      </c>
      <c r="AD10" s="17">
        <v>0.425890943830599</v>
      </c>
      <c r="AE10" s="17"/>
      <c r="AF10" s="17">
        <v>0.37566347717547699</v>
      </c>
      <c r="AG10" s="17">
        <v>0.488692271597643</v>
      </c>
      <c r="AH10" s="17">
        <v>0.46843974477178801</v>
      </c>
      <c r="AI10" s="17"/>
      <c r="AJ10" s="17">
        <v>0.40826852954635001</v>
      </c>
      <c r="AK10" s="17">
        <v>0.45298993258488901</v>
      </c>
      <c r="AL10" s="17">
        <v>0.36402532104666602</v>
      </c>
      <c r="AM10" s="17">
        <v>0.43783157373312998</v>
      </c>
      <c r="AN10" s="17">
        <v>0.46812875268336002</v>
      </c>
      <c r="AO10" s="17"/>
      <c r="AP10" s="17">
        <v>0.45448778178280402</v>
      </c>
      <c r="AQ10" s="17">
        <v>0.44440167449643497</v>
      </c>
      <c r="AR10" s="17">
        <v>0.39515913214645199</v>
      </c>
    </row>
    <row r="11" spans="2:44" ht="28.7" x14ac:dyDescent="0.5">
      <c r="B11" s="18" t="s">
        <v>211</v>
      </c>
      <c r="C11" s="17">
        <v>0.131819311525047</v>
      </c>
      <c r="D11" s="17">
        <v>0.11435757721529501</v>
      </c>
      <c r="E11" s="17">
        <v>0.15051836944396299</v>
      </c>
      <c r="F11" s="17"/>
      <c r="G11" s="17">
        <v>0.17362355789633999</v>
      </c>
      <c r="H11" s="17">
        <v>0.15508180109473499</v>
      </c>
      <c r="I11" s="17">
        <v>0.110403939528932</v>
      </c>
      <c r="J11" s="17">
        <v>0.105824804497287</v>
      </c>
      <c r="K11" s="17">
        <v>0.12527656018974601</v>
      </c>
      <c r="L11" s="17">
        <v>0.122472391108373</v>
      </c>
      <c r="M11" s="17"/>
      <c r="N11" s="17">
        <v>0.10830424421274901</v>
      </c>
      <c r="O11" s="17">
        <v>0.160835012439</v>
      </c>
      <c r="P11" s="17">
        <v>0.149525209974541</v>
      </c>
      <c r="Q11" s="17">
        <v>0.11205073362441401</v>
      </c>
      <c r="R11" s="17"/>
      <c r="S11" s="17">
        <v>0.16345244302980899</v>
      </c>
      <c r="T11" s="17">
        <v>0.10818805718245</v>
      </c>
      <c r="U11" s="17">
        <v>9.3997813230427302E-2</v>
      </c>
      <c r="V11" s="17">
        <v>0.157638291464196</v>
      </c>
      <c r="W11" s="17">
        <v>0.12595233849136001</v>
      </c>
      <c r="X11" s="17">
        <v>0.20394584780925101</v>
      </c>
      <c r="Y11" s="17">
        <v>8.2093500235559697E-2</v>
      </c>
      <c r="Z11" s="17">
        <v>0.135459143514543</v>
      </c>
      <c r="AA11" s="17">
        <v>0.122490700334241</v>
      </c>
      <c r="AB11" s="17">
        <v>0.12149189166004901</v>
      </c>
      <c r="AC11" s="17">
        <v>0.15576562730598001</v>
      </c>
      <c r="AD11" s="17">
        <v>5.6986320403021901E-2</v>
      </c>
      <c r="AE11" s="17"/>
      <c r="AF11" s="17">
        <v>0.13896021307245601</v>
      </c>
      <c r="AG11" s="17">
        <v>0.13073242934391899</v>
      </c>
      <c r="AH11" s="17">
        <v>8.3503341211605797E-2</v>
      </c>
      <c r="AI11" s="17"/>
      <c r="AJ11" s="17">
        <v>0.124729111607393</v>
      </c>
      <c r="AK11" s="17">
        <v>0.142789092705605</v>
      </c>
      <c r="AL11" s="17">
        <v>0.16230897051830001</v>
      </c>
      <c r="AM11" s="17">
        <v>0.21140406677380599</v>
      </c>
      <c r="AN11" s="17">
        <v>9.3243824147800594E-2</v>
      </c>
      <c r="AO11" s="17"/>
      <c r="AP11" s="17">
        <v>0.15976328782157501</v>
      </c>
      <c r="AQ11" s="17">
        <v>0.132264353775146</v>
      </c>
      <c r="AR11" s="17">
        <v>0.157353465375139</v>
      </c>
    </row>
    <row r="12" spans="2:44" ht="28.7" x14ac:dyDescent="0.5">
      <c r="B12" s="18" t="s">
        <v>212</v>
      </c>
      <c r="C12" s="17">
        <v>4.0433312239474502E-2</v>
      </c>
      <c r="D12" s="17">
        <v>3.9615777613858698E-2</v>
      </c>
      <c r="E12" s="17">
        <v>4.1519332543786501E-2</v>
      </c>
      <c r="F12" s="17"/>
      <c r="G12" s="17">
        <v>2.4351338543628299E-2</v>
      </c>
      <c r="H12" s="17">
        <v>5.2318762890827701E-2</v>
      </c>
      <c r="I12" s="17">
        <v>7.3212631084345905E-2</v>
      </c>
      <c r="J12" s="17">
        <v>6.9076842269275504E-3</v>
      </c>
      <c r="K12" s="17">
        <v>4.6023131989786498E-2</v>
      </c>
      <c r="L12" s="17">
        <v>3.8280068039516398E-2</v>
      </c>
      <c r="M12" s="17"/>
      <c r="N12" s="17">
        <v>3.1560475456695603E-2</v>
      </c>
      <c r="O12" s="17">
        <v>3.8449749252965897E-2</v>
      </c>
      <c r="P12" s="17">
        <v>3.5919151805496999E-2</v>
      </c>
      <c r="Q12" s="17">
        <v>5.5628350397531598E-2</v>
      </c>
      <c r="R12" s="17"/>
      <c r="S12" s="17">
        <v>4.6522450988127802E-2</v>
      </c>
      <c r="T12" s="17">
        <v>6.16007891054084E-2</v>
      </c>
      <c r="U12" s="17">
        <v>3.59686426127808E-2</v>
      </c>
      <c r="V12" s="17">
        <v>4.0585177874605999E-2</v>
      </c>
      <c r="W12" s="17">
        <v>1.3752334713866899E-2</v>
      </c>
      <c r="X12" s="17">
        <v>2.9639342246883499E-2</v>
      </c>
      <c r="Y12" s="17">
        <v>6.5944693834264101E-2</v>
      </c>
      <c r="Z12" s="17">
        <v>0</v>
      </c>
      <c r="AA12" s="17">
        <v>1.8417154818168802E-2</v>
      </c>
      <c r="AB12" s="17">
        <v>3.0941471931682701E-2</v>
      </c>
      <c r="AC12" s="17">
        <v>4.6102451127830901E-2</v>
      </c>
      <c r="AD12" s="17">
        <v>9.8760758871651699E-2</v>
      </c>
      <c r="AE12" s="17"/>
      <c r="AF12" s="17">
        <v>5.3555993222488503E-2</v>
      </c>
      <c r="AG12" s="17">
        <v>3.8622066599776003E-2</v>
      </c>
      <c r="AH12" s="17">
        <v>2.5406866469267798E-2</v>
      </c>
      <c r="AI12" s="17"/>
      <c r="AJ12" s="17">
        <v>3.5196635778122001E-2</v>
      </c>
      <c r="AK12" s="17">
        <v>4.12375434266576E-2</v>
      </c>
      <c r="AL12" s="17">
        <v>2.88422786315197E-2</v>
      </c>
      <c r="AM12" s="17">
        <v>0.13246065211135899</v>
      </c>
      <c r="AN12" s="17">
        <v>4.2273230844782399E-2</v>
      </c>
      <c r="AO12" s="17"/>
      <c r="AP12" s="17">
        <v>4.2529469481507202E-2</v>
      </c>
      <c r="AQ12" s="17">
        <v>4.0009675421453901E-2</v>
      </c>
      <c r="AR12" s="17">
        <v>3.07848329838241E-2</v>
      </c>
    </row>
    <row r="13" spans="2:44" x14ac:dyDescent="0.5">
      <c r="B13" s="18" t="s">
        <v>87</v>
      </c>
      <c r="C13" s="19">
        <v>0.124331371004594</v>
      </c>
      <c r="D13" s="19">
        <v>9.49096635393534E-2</v>
      </c>
      <c r="E13" s="19">
        <v>0.15523700247713501</v>
      </c>
      <c r="F13" s="19"/>
      <c r="G13" s="19">
        <v>0.10218669718326399</v>
      </c>
      <c r="H13" s="19">
        <v>5.6593938304339203E-2</v>
      </c>
      <c r="I13" s="19">
        <v>0.15279134421601201</v>
      </c>
      <c r="J13" s="19">
        <v>0.18857798685864799</v>
      </c>
      <c r="K13" s="19">
        <v>0.15138222885744701</v>
      </c>
      <c r="L13" s="19">
        <v>0.10951621221881</v>
      </c>
      <c r="M13" s="19"/>
      <c r="N13" s="19">
        <v>9.4959187720162402E-2</v>
      </c>
      <c r="O13" s="19">
        <v>8.4981850481077495E-2</v>
      </c>
      <c r="P13" s="19">
        <v>0.151533131488125</v>
      </c>
      <c r="Q13" s="19">
        <v>0.169922112933032</v>
      </c>
      <c r="R13" s="19"/>
      <c r="S13" s="19">
        <v>7.47394100833223E-2</v>
      </c>
      <c r="T13" s="19">
        <v>0.123282482739315</v>
      </c>
      <c r="U13" s="19">
        <v>0.19796146258275599</v>
      </c>
      <c r="V13" s="19">
        <v>0.156343868903105</v>
      </c>
      <c r="W13" s="19">
        <v>0.11333668431534</v>
      </c>
      <c r="X13" s="19">
        <v>0.125770388871672</v>
      </c>
      <c r="Y13" s="19">
        <v>0.149109775716983</v>
      </c>
      <c r="Z13" s="19">
        <v>0.12848208679271</v>
      </c>
      <c r="AA13" s="19">
        <v>7.5288959503108405E-2</v>
      </c>
      <c r="AB13" s="19">
        <v>0.12951659333443299</v>
      </c>
      <c r="AC13" s="19">
        <v>8.9041449372192993E-2</v>
      </c>
      <c r="AD13" s="19">
        <v>0.22272921169808799</v>
      </c>
      <c r="AE13" s="19"/>
      <c r="AF13" s="19">
        <v>0.13144181687227199</v>
      </c>
      <c r="AG13" s="19">
        <v>8.6152442513208902E-2</v>
      </c>
      <c r="AH13" s="19">
        <v>0.17074554093446601</v>
      </c>
      <c r="AI13" s="19"/>
      <c r="AJ13" s="19">
        <v>0.10701016021309701</v>
      </c>
      <c r="AK13" s="19">
        <v>8.1933127611404297E-2</v>
      </c>
      <c r="AL13" s="19">
        <v>0.104378918015196</v>
      </c>
      <c r="AM13" s="19">
        <v>9.1673063070951993E-2</v>
      </c>
      <c r="AN13" s="19">
        <v>0.19963225666846901</v>
      </c>
      <c r="AO13" s="19"/>
      <c r="AP13" s="19">
        <v>8.6948541919163194E-2</v>
      </c>
      <c r="AQ13" s="19">
        <v>7.3968923065308598E-2</v>
      </c>
      <c r="AR13" s="19">
        <v>0.144936898869756</v>
      </c>
    </row>
    <row r="14" spans="2:44" x14ac:dyDescent="0.5">
      <c r="B14" s="16" t="s">
        <v>194</v>
      </c>
    </row>
    <row r="15" spans="2:44" x14ac:dyDescent="0.5">
      <c r="B15" t="s">
        <v>76</v>
      </c>
    </row>
    <row r="16" spans="2:44" x14ac:dyDescent="0.5">
      <c r="B16" t="s">
        <v>77</v>
      </c>
    </row>
    <row r="18" spans="2:2" x14ac:dyDescent="0.5">
      <c r="B18" s="8" t="str">
        <f>HYPERLINK("#'Contents'!A1", "Return to Contents")</f>
        <v>Return to Contents</v>
      </c>
    </row>
  </sheetData>
  <mergeCells count="8">
    <mergeCell ref="AJ5:AN5"/>
    <mergeCell ref="AP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2:AR18"/>
  <sheetViews>
    <sheetView showGridLines="0" workbookViewId="0">
      <pane xSplit="2" topLeftCell="C1" activePane="topRight" state="frozen"/>
      <selection pane="topRight"/>
    </sheetView>
  </sheetViews>
  <sheetFormatPr defaultColWidth="10.8203125" defaultRowHeight="14.35" x14ac:dyDescent="0.5"/>
  <cols>
    <col min="2" max="2" width="25.703125" customWidth="1"/>
    <col min="3" max="5" width="10.703125" customWidth="1"/>
    <col min="6" max="6" width="2.17578125" customWidth="1"/>
    <col min="7" max="12" width="10.703125" customWidth="1"/>
    <col min="13" max="13" width="2.17578125" customWidth="1"/>
    <col min="14" max="17" width="10.703125" customWidth="1"/>
    <col min="18" max="18" width="2.17578125" customWidth="1"/>
    <col min="19" max="30" width="10.703125" customWidth="1"/>
    <col min="31" max="31" width="2.17578125" customWidth="1"/>
    <col min="32" max="34" width="10.703125" customWidth="1"/>
    <col min="35" max="35" width="2.17578125" customWidth="1"/>
    <col min="36" max="40" width="10.703125" customWidth="1"/>
    <col min="41" max="41" width="2.17578125" customWidth="1"/>
    <col min="42" max="44" width="10.703125" customWidth="1"/>
    <col min="45" max="45" width="2.17578125" customWidth="1"/>
  </cols>
  <sheetData>
    <row r="2" spans="2:44" ht="40" customHeight="1" x14ac:dyDescent="0.5">
      <c r="D2" s="30" t="s">
        <v>216</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row>
    <row r="5" spans="2:44" ht="30" customHeight="1" x14ac:dyDescent="0.5">
      <c r="B5" s="15"/>
      <c r="C5" s="15"/>
      <c r="D5" s="29" t="s">
        <v>50</v>
      </c>
      <c r="E5" s="29"/>
      <c r="F5" s="15"/>
      <c r="G5" s="29" t="s">
        <v>51</v>
      </c>
      <c r="H5" s="29"/>
      <c r="I5" s="29"/>
      <c r="J5" s="29"/>
      <c r="K5" s="29"/>
      <c r="L5" s="29"/>
      <c r="M5" s="15"/>
      <c r="N5" s="29" t="s">
        <v>52</v>
      </c>
      <c r="O5" s="29"/>
      <c r="P5" s="29"/>
      <c r="Q5" s="29"/>
      <c r="R5" s="15"/>
      <c r="S5" s="29" t="s">
        <v>53</v>
      </c>
      <c r="T5" s="29"/>
      <c r="U5" s="29"/>
      <c r="V5" s="29"/>
      <c r="W5" s="29"/>
      <c r="X5" s="29"/>
      <c r="Y5" s="29"/>
      <c r="Z5" s="29"/>
      <c r="AA5" s="29"/>
      <c r="AB5" s="29"/>
      <c r="AC5" s="29"/>
      <c r="AD5" s="29"/>
      <c r="AE5" s="15"/>
      <c r="AF5" s="29" t="s">
        <v>54</v>
      </c>
      <c r="AG5" s="29"/>
      <c r="AH5" s="29"/>
      <c r="AI5" s="15"/>
      <c r="AJ5" s="29" t="s">
        <v>55</v>
      </c>
      <c r="AK5" s="29"/>
      <c r="AL5" s="29"/>
      <c r="AM5" s="29"/>
      <c r="AN5" s="29"/>
      <c r="AO5" s="15"/>
      <c r="AP5" s="29" t="s">
        <v>56</v>
      </c>
      <c r="AQ5" s="29"/>
      <c r="AR5" s="29"/>
    </row>
    <row r="6" spans="2:44" ht="43" x14ac:dyDescent="0.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row>
    <row r="7" spans="2:44" ht="30" customHeight="1" x14ac:dyDescent="0.5">
      <c r="B7" s="10" t="s">
        <v>18</v>
      </c>
      <c r="C7" s="10">
        <v>1034</v>
      </c>
      <c r="D7" s="10">
        <v>508</v>
      </c>
      <c r="E7" s="10">
        <v>525</v>
      </c>
      <c r="F7" s="10"/>
      <c r="G7" s="10">
        <v>152</v>
      </c>
      <c r="H7" s="10">
        <v>145</v>
      </c>
      <c r="I7" s="10">
        <v>172</v>
      </c>
      <c r="J7" s="10">
        <v>185</v>
      </c>
      <c r="K7" s="10">
        <v>162</v>
      </c>
      <c r="L7" s="10">
        <v>218</v>
      </c>
      <c r="M7" s="10"/>
      <c r="N7" s="10">
        <v>282</v>
      </c>
      <c r="O7" s="10">
        <v>272</v>
      </c>
      <c r="P7" s="10">
        <v>224</v>
      </c>
      <c r="Q7" s="10">
        <v>255</v>
      </c>
      <c r="R7" s="10"/>
      <c r="S7" s="10">
        <v>155</v>
      </c>
      <c r="T7" s="10">
        <v>134</v>
      </c>
      <c r="U7" s="10">
        <v>80</v>
      </c>
      <c r="V7" s="10">
        <v>106</v>
      </c>
      <c r="W7" s="10">
        <v>76</v>
      </c>
      <c r="X7" s="10">
        <v>91</v>
      </c>
      <c r="Y7" s="10">
        <v>97</v>
      </c>
      <c r="Z7" s="10">
        <v>34</v>
      </c>
      <c r="AA7" s="10">
        <v>111</v>
      </c>
      <c r="AB7" s="10">
        <v>68</v>
      </c>
      <c r="AC7" s="10">
        <v>57</v>
      </c>
      <c r="AD7" s="10">
        <v>25</v>
      </c>
      <c r="AE7" s="10"/>
      <c r="AF7" s="10">
        <v>372</v>
      </c>
      <c r="AG7" s="10">
        <v>414</v>
      </c>
      <c r="AH7" s="10">
        <v>144</v>
      </c>
      <c r="AI7" s="10"/>
      <c r="AJ7" s="10">
        <v>356</v>
      </c>
      <c r="AK7" s="10">
        <v>293</v>
      </c>
      <c r="AL7" s="10">
        <v>79</v>
      </c>
      <c r="AM7" s="10">
        <v>16</v>
      </c>
      <c r="AN7" s="10">
        <v>148</v>
      </c>
      <c r="AO7" s="10"/>
      <c r="AP7" s="10">
        <v>192</v>
      </c>
      <c r="AQ7" s="10">
        <v>385</v>
      </c>
      <c r="AR7" s="10">
        <v>71</v>
      </c>
    </row>
    <row r="8" spans="2:44" ht="30" customHeight="1" x14ac:dyDescent="0.5">
      <c r="B8" s="11" t="s">
        <v>19</v>
      </c>
      <c r="C8" s="11">
        <v>1033</v>
      </c>
      <c r="D8" s="11">
        <v>516</v>
      </c>
      <c r="E8" s="11">
        <v>516</v>
      </c>
      <c r="F8" s="11"/>
      <c r="G8" s="11">
        <v>146</v>
      </c>
      <c r="H8" s="11">
        <v>169</v>
      </c>
      <c r="I8" s="11">
        <v>178</v>
      </c>
      <c r="J8" s="11">
        <v>191</v>
      </c>
      <c r="K8" s="11">
        <v>149</v>
      </c>
      <c r="L8" s="11">
        <v>200</v>
      </c>
      <c r="M8" s="11"/>
      <c r="N8" s="11">
        <v>280</v>
      </c>
      <c r="O8" s="11">
        <v>260</v>
      </c>
      <c r="P8" s="11">
        <v>237</v>
      </c>
      <c r="Q8" s="11">
        <v>256</v>
      </c>
      <c r="R8" s="11"/>
      <c r="S8" s="11">
        <v>151</v>
      </c>
      <c r="T8" s="11">
        <v>129</v>
      </c>
      <c r="U8" s="11">
        <v>79</v>
      </c>
      <c r="V8" s="11">
        <v>105</v>
      </c>
      <c r="W8" s="11">
        <v>77</v>
      </c>
      <c r="X8" s="11">
        <v>84</v>
      </c>
      <c r="Y8" s="11">
        <v>98</v>
      </c>
      <c r="Z8" s="11">
        <v>34</v>
      </c>
      <c r="AA8" s="11">
        <v>109</v>
      </c>
      <c r="AB8" s="11">
        <v>86</v>
      </c>
      <c r="AC8" s="11">
        <v>53</v>
      </c>
      <c r="AD8" s="11">
        <v>29</v>
      </c>
      <c r="AE8" s="11"/>
      <c r="AF8" s="11">
        <v>365</v>
      </c>
      <c r="AG8" s="11">
        <v>421</v>
      </c>
      <c r="AH8" s="11">
        <v>147</v>
      </c>
      <c r="AI8" s="11"/>
      <c r="AJ8" s="11">
        <v>348</v>
      </c>
      <c r="AK8" s="11">
        <v>295</v>
      </c>
      <c r="AL8" s="11">
        <v>77</v>
      </c>
      <c r="AM8" s="11">
        <v>16</v>
      </c>
      <c r="AN8" s="11">
        <v>149</v>
      </c>
      <c r="AO8" s="11"/>
      <c r="AP8" s="11">
        <v>189</v>
      </c>
      <c r="AQ8" s="11">
        <v>386</v>
      </c>
      <c r="AR8" s="11">
        <v>71</v>
      </c>
    </row>
    <row r="9" spans="2:44" ht="28.7" x14ac:dyDescent="0.5">
      <c r="B9" s="18" t="s">
        <v>209</v>
      </c>
      <c r="C9" s="17">
        <v>0.39546692246486997</v>
      </c>
      <c r="D9" s="17">
        <v>0.44690440442101198</v>
      </c>
      <c r="E9" s="17">
        <v>0.34472401261415803</v>
      </c>
      <c r="F9" s="17"/>
      <c r="G9" s="17">
        <v>0.433558810205251</v>
      </c>
      <c r="H9" s="17">
        <v>0.43632987937356799</v>
      </c>
      <c r="I9" s="17">
        <v>0.37936199588964797</v>
      </c>
      <c r="J9" s="17">
        <v>0.427884953929</v>
      </c>
      <c r="K9" s="17">
        <v>0.354258056984325</v>
      </c>
      <c r="L9" s="17">
        <v>0.34741126456426202</v>
      </c>
      <c r="M9" s="17"/>
      <c r="N9" s="17">
        <v>0.44525093794084702</v>
      </c>
      <c r="O9" s="17">
        <v>0.35918092027489501</v>
      </c>
      <c r="P9" s="17">
        <v>0.38753210310517</v>
      </c>
      <c r="Q9" s="17">
        <v>0.38295030582023798</v>
      </c>
      <c r="R9" s="17"/>
      <c r="S9" s="17">
        <v>0.425580667859977</v>
      </c>
      <c r="T9" s="17">
        <v>0.40853206393861002</v>
      </c>
      <c r="U9" s="17">
        <v>0.35127712930829302</v>
      </c>
      <c r="V9" s="17">
        <v>0.37722602772390301</v>
      </c>
      <c r="W9" s="17">
        <v>0.41247753556260502</v>
      </c>
      <c r="X9" s="17">
        <v>0.33801734508233999</v>
      </c>
      <c r="Y9" s="17">
        <v>0.43516786946165698</v>
      </c>
      <c r="Z9" s="17">
        <v>0.37084373689162198</v>
      </c>
      <c r="AA9" s="17">
        <v>0.44152480307518099</v>
      </c>
      <c r="AB9" s="17">
        <v>0.37050368229067798</v>
      </c>
      <c r="AC9" s="17">
        <v>0.357293305135645</v>
      </c>
      <c r="AD9" s="17">
        <v>0.35523244982244001</v>
      </c>
      <c r="AE9" s="17"/>
      <c r="AF9" s="17">
        <v>0.36844835428522399</v>
      </c>
      <c r="AG9" s="17">
        <v>0.405954416905069</v>
      </c>
      <c r="AH9" s="17">
        <v>0.42780760929973899</v>
      </c>
      <c r="AI9" s="17"/>
      <c r="AJ9" s="17">
        <v>0.38569793424606102</v>
      </c>
      <c r="AK9" s="17">
        <v>0.44969420370364799</v>
      </c>
      <c r="AL9" s="17">
        <v>0.33506051453151398</v>
      </c>
      <c r="AM9" s="17">
        <v>0.27857801499908802</v>
      </c>
      <c r="AN9" s="17">
        <v>0.34095665339824799</v>
      </c>
      <c r="AO9" s="17"/>
      <c r="AP9" s="17">
        <v>0.42394216766639597</v>
      </c>
      <c r="AQ9" s="17">
        <v>0.45138620860814399</v>
      </c>
      <c r="AR9" s="17">
        <v>0.41507241329692801</v>
      </c>
    </row>
    <row r="10" spans="2:44" ht="28.7" x14ac:dyDescent="0.5">
      <c r="B10" s="18" t="s">
        <v>210</v>
      </c>
      <c r="C10" s="17">
        <v>0.44564004699460003</v>
      </c>
      <c r="D10" s="17">
        <v>0.41274170861251003</v>
      </c>
      <c r="E10" s="17">
        <v>0.47939243363836498</v>
      </c>
      <c r="F10" s="17"/>
      <c r="G10" s="17">
        <v>0.367474740040861</v>
      </c>
      <c r="H10" s="17">
        <v>0.36353915211089499</v>
      </c>
      <c r="I10" s="17">
        <v>0.43757294148737702</v>
      </c>
      <c r="J10" s="17">
        <v>0.44601001564635201</v>
      </c>
      <c r="K10" s="17">
        <v>0.50405354216131804</v>
      </c>
      <c r="L10" s="17">
        <v>0.53487868196767596</v>
      </c>
      <c r="M10" s="17"/>
      <c r="N10" s="17">
        <v>0.42792537784224599</v>
      </c>
      <c r="O10" s="17">
        <v>0.47903233578848198</v>
      </c>
      <c r="P10" s="17">
        <v>0.43780920910346</v>
      </c>
      <c r="Q10" s="17">
        <v>0.44001828989281899</v>
      </c>
      <c r="R10" s="17"/>
      <c r="S10" s="17">
        <v>0.38901506373144001</v>
      </c>
      <c r="T10" s="17">
        <v>0.47298829919197299</v>
      </c>
      <c r="U10" s="17">
        <v>0.49876613301259398</v>
      </c>
      <c r="V10" s="17">
        <v>0.45265593446739399</v>
      </c>
      <c r="W10" s="17">
        <v>0.37559795336253099</v>
      </c>
      <c r="X10" s="17">
        <v>0.47698221266463098</v>
      </c>
      <c r="Y10" s="17">
        <v>0.40200984715662103</v>
      </c>
      <c r="Z10" s="17">
        <v>0.425879888152291</v>
      </c>
      <c r="AA10" s="17">
        <v>0.42169752596396998</v>
      </c>
      <c r="AB10" s="17">
        <v>0.49347928883160302</v>
      </c>
      <c r="AC10" s="17">
        <v>0.54189812346445398</v>
      </c>
      <c r="AD10" s="17">
        <v>0.48316269896209002</v>
      </c>
      <c r="AE10" s="17"/>
      <c r="AF10" s="17">
        <v>0.49244655932292802</v>
      </c>
      <c r="AG10" s="17">
        <v>0.45003065231293499</v>
      </c>
      <c r="AH10" s="17">
        <v>0.36312602836719399</v>
      </c>
      <c r="AI10" s="17"/>
      <c r="AJ10" s="17">
        <v>0.48426286578622302</v>
      </c>
      <c r="AK10" s="17">
        <v>0.39666841531043401</v>
      </c>
      <c r="AL10" s="17">
        <v>0.57830186388511695</v>
      </c>
      <c r="AM10" s="17">
        <v>0.60025241962263098</v>
      </c>
      <c r="AN10" s="17">
        <v>0.435356242948718</v>
      </c>
      <c r="AO10" s="17"/>
      <c r="AP10" s="17">
        <v>0.44333657970711898</v>
      </c>
      <c r="AQ10" s="17">
        <v>0.42458460878336801</v>
      </c>
      <c r="AR10" s="17">
        <v>0.42618215312697499</v>
      </c>
    </row>
    <row r="11" spans="2:44" ht="28.7" x14ac:dyDescent="0.5">
      <c r="B11" s="18" t="s">
        <v>211</v>
      </c>
      <c r="C11" s="17">
        <v>6.6010532399830193E-2</v>
      </c>
      <c r="D11" s="17">
        <v>6.7868575451347002E-2</v>
      </c>
      <c r="E11" s="17">
        <v>6.4273709370054805E-2</v>
      </c>
      <c r="F11" s="17"/>
      <c r="G11" s="17">
        <v>0.10755422504361099</v>
      </c>
      <c r="H11" s="17">
        <v>0.124154869742961</v>
      </c>
      <c r="I11" s="17">
        <v>5.5760318001858197E-2</v>
      </c>
      <c r="J11" s="17">
        <v>3.21974640519994E-2</v>
      </c>
      <c r="K11" s="17">
        <v>5.0367738356422102E-2</v>
      </c>
      <c r="L11" s="17">
        <v>3.9885841011833498E-2</v>
      </c>
      <c r="M11" s="17"/>
      <c r="N11" s="17">
        <v>4.7187184744244701E-2</v>
      </c>
      <c r="O11" s="17">
        <v>8.2752810613745106E-2</v>
      </c>
      <c r="P11" s="17">
        <v>8.6119863459493406E-2</v>
      </c>
      <c r="Q11" s="17">
        <v>5.1243045482581101E-2</v>
      </c>
      <c r="R11" s="17"/>
      <c r="S11" s="17">
        <v>9.2080268154070596E-2</v>
      </c>
      <c r="T11" s="17">
        <v>4.5573174175291699E-2</v>
      </c>
      <c r="U11" s="17">
        <v>8.6173368217530494E-2</v>
      </c>
      <c r="V11" s="17">
        <v>6.3227663813990503E-2</v>
      </c>
      <c r="W11" s="17">
        <v>0.105427880735126</v>
      </c>
      <c r="X11" s="17">
        <v>4.8579811108257903E-2</v>
      </c>
      <c r="Y11" s="17">
        <v>5.1607189451156103E-2</v>
      </c>
      <c r="Z11" s="17">
        <v>8.8179262915322298E-2</v>
      </c>
      <c r="AA11" s="17">
        <v>5.8104827188062598E-2</v>
      </c>
      <c r="AB11" s="17">
        <v>5.0789671795990601E-2</v>
      </c>
      <c r="AC11" s="17">
        <v>3.41194618037148E-2</v>
      </c>
      <c r="AD11" s="17">
        <v>7.8558987577426104E-2</v>
      </c>
      <c r="AE11" s="17"/>
      <c r="AF11" s="17">
        <v>5.0684014670905997E-2</v>
      </c>
      <c r="AG11" s="17">
        <v>8.0623518934351296E-2</v>
      </c>
      <c r="AH11" s="17">
        <v>6.1148109699973099E-2</v>
      </c>
      <c r="AI11" s="17"/>
      <c r="AJ11" s="17">
        <v>5.2829392448937203E-2</v>
      </c>
      <c r="AK11" s="17">
        <v>8.1714104351106598E-2</v>
      </c>
      <c r="AL11" s="17">
        <v>4.9322999282712797E-2</v>
      </c>
      <c r="AM11" s="17">
        <v>0</v>
      </c>
      <c r="AN11" s="17">
        <v>7.8032445060133293E-2</v>
      </c>
      <c r="AO11" s="17"/>
      <c r="AP11" s="17">
        <v>7.1710347262653795E-2</v>
      </c>
      <c r="AQ11" s="17">
        <v>6.1989256634891597E-2</v>
      </c>
      <c r="AR11" s="17">
        <v>8.9552718061824299E-2</v>
      </c>
    </row>
    <row r="12" spans="2:44" ht="28.7" x14ac:dyDescent="0.5">
      <c r="B12" s="18" t="s">
        <v>212</v>
      </c>
      <c r="C12" s="17">
        <v>1.7850157838133901E-2</v>
      </c>
      <c r="D12" s="17">
        <v>2.26154564627391E-2</v>
      </c>
      <c r="E12" s="17">
        <v>1.31142910775767E-2</v>
      </c>
      <c r="F12" s="17"/>
      <c r="G12" s="17">
        <v>2.5055325154798799E-2</v>
      </c>
      <c r="H12" s="17">
        <v>2.85195263619583E-2</v>
      </c>
      <c r="I12" s="17">
        <v>3.04462512992516E-2</v>
      </c>
      <c r="J12" s="17">
        <v>1.04255147142251E-2</v>
      </c>
      <c r="K12" s="17">
        <v>1.10827213998764E-2</v>
      </c>
      <c r="L12" s="17">
        <v>4.5893719557530601E-3</v>
      </c>
      <c r="M12" s="17"/>
      <c r="N12" s="17">
        <v>1.7744783444799E-2</v>
      </c>
      <c r="O12" s="17">
        <v>1.44546113884429E-2</v>
      </c>
      <c r="P12" s="17">
        <v>1.55305262294816E-2</v>
      </c>
      <c r="Q12" s="17">
        <v>2.36255559246881E-2</v>
      </c>
      <c r="R12" s="17"/>
      <c r="S12" s="17">
        <v>3.1193235375270901E-2</v>
      </c>
      <c r="T12" s="17">
        <v>7.2015483199529603E-3</v>
      </c>
      <c r="U12" s="17">
        <v>1.15669481542075E-2</v>
      </c>
      <c r="V12" s="17">
        <v>2.25208951621341E-2</v>
      </c>
      <c r="W12" s="17">
        <v>0</v>
      </c>
      <c r="X12" s="17">
        <v>3.7619235249244903E-2</v>
      </c>
      <c r="Y12" s="17">
        <v>1.14374294560567E-2</v>
      </c>
      <c r="Z12" s="17">
        <v>0</v>
      </c>
      <c r="AA12" s="17">
        <v>2.61960150309061E-2</v>
      </c>
      <c r="AB12" s="17">
        <v>0</v>
      </c>
      <c r="AC12" s="17">
        <v>0</v>
      </c>
      <c r="AD12" s="17">
        <v>8.3045863638043699E-2</v>
      </c>
      <c r="AE12" s="17"/>
      <c r="AF12" s="17">
        <v>1.8786755181351401E-2</v>
      </c>
      <c r="AG12" s="17">
        <v>1.36466712197016E-2</v>
      </c>
      <c r="AH12" s="17">
        <v>1.50258634085362E-2</v>
      </c>
      <c r="AI12" s="17"/>
      <c r="AJ12" s="17">
        <v>1.4548073412708499E-2</v>
      </c>
      <c r="AK12" s="17">
        <v>7.7191700285032996E-3</v>
      </c>
      <c r="AL12" s="17">
        <v>0</v>
      </c>
      <c r="AM12" s="17">
        <v>5.2506968287811998E-2</v>
      </c>
      <c r="AN12" s="17">
        <v>8.5624478818466208E-3</v>
      </c>
      <c r="AO12" s="17"/>
      <c r="AP12" s="17">
        <v>1.48872826758838E-2</v>
      </c>
      <c r="AQ12" s="17">
        <v>1.5228735718194599E-2</v>
      </c>
      <c r="AR12" s="17">
        <v>1.56961502969011E-2</v>
      </c>
    </row>
    <row r="13" spans="2:44" x14ac:dyDescent="0.5">
      <c r="B13" s="18" t="s">
        <v>87</v>
      </c>
      <c r="C13" s="19">
        <v>7.5032340302565503E-2</v>
      </c>
      <c r="D13" s="19">
        <v>4.9869855052391797E-2</v>
      </c>
      <c r="E13" s="19">
        <v>9.8495553299845606E-2</v>
      </c>
      <c r="F13" s="19"/>
      <c r="G13" s="19">
        <v>6.6356899555477702E-2</v>
      </c>
      <c r="H13" s="19">
        <v>4.7456572410618E-2</v>
      </c>
      <c r="I13" s="19">
        <v>9.6858493321865302E-2</v>
      </c>
      <c r="J13" s="19">
        <v>8.3482051658422596E-2</v>
      </c>
      <c r="K13" s="19">
        <v>8.0237941098059304E-2</v>
      </c>
      <c r="L13" s="19">
        <v>7.3234840500475504E-2</v>
      </c>
      <c r="M13" s="19"/>
      <c r="N13" s="19">
        <v>6.1891716027862899E-2</v>
      </c>
      <c r="O13" s="19">
        <v>6.4579321934435094E-2</v>
      </c>
      <c r="P13" s="19">
        <v>7.3008298102395106E-2</v>
      </c>
      <c r="Q13" s="19">
        <v>0.102162802879674</v>
      </c>
      <c r="R13" s="19"/>
      <c r="S13" s="19">
        <v>6.2130764879241698E-2</v>
      </c>
      <c r="T13" s="19">
        <v>6.5704914374171794E-2</v>
      </c>
      <c r="U13" s="19">
        <v>5.2216421307375499E-2</v>
      </c>
      <c r="V13" s="19">
        <v>8.4369478832578698E-2</v>
      </c>
      <c r="W13" s="19">
        <v>0.106496630339737</v>
      </c>
      <c r="X13" s="19">
        <v>9.88013958955265E-2</v>
      </c>
      <c r="Y13" s="19">
        <v>9.9777664474509406E-2</v>
      </c>
      <c r="Z13" s="19">
        <v>0.115097112040764</v>
      </c>
      <c r="AA13" s="19">
        <v>5.24768287418809E-2</v>
      </c>
      <c r="AB13" s="19">
        <v>8.5227357081729002E-2</v>
      </c>
      <c r="AC13" s="19">
        <v>6.6689109596186805E-2</v>
      </c>
      <c r="AD13" s="19">
        <v>0</v>
      </c>
      <c r="AE13" s="19"/>
      <c r="AF13" s="19">
        <v>6.9634316539590596E-2</v>
      </c>
      <c r="AG13" s="19">
        <v>4.97447406279427E-2</v>
      </c>
      <c r="AH13" s="19">
        <v>0.13289238922455701</v>
      </c>
      <c r="AI13" s="19"/>
      <c r="AJ13" s="19">
        <v>6.2661734106071093E-2</v>
      </c>
      <c r="AK13" s="19">
        <v>6.4204106606307904E-2</v>
      </c>
      <c r="AL13" s="19">
        <v>3.7314622300656401E-2</v>
      </c>
      <c r="AM13" s="19">
        <v>6.8662597090468194E-2</v>
      </c>
      <c r="AN13" s="19">
        <v>0.13709221071105401</v>
      </c>
      <c r="AO13" s="19"/>
      <c r="AP13" s="19">
        <v>4.6123622687947501E-2</v>
      </c>
      <c r="AQ13" s="19">
        <v>4.6811190255401598E-2</v>
      </c>
      <c r="AR13" s="19">
        <v>5.3496565217371103E-2</v>
      </c>
    </row>
    <row r="14" spans="2:44" x14ac:dyDescent="0.5">
      <c r="B14" s="16" t="s">
        <v>194</v>
      </c>
    </row>
    <row r="15" spans="2:44" x14ac:dyDescent="0.5">
      <c r="B15" t="s">
        <v>76</v>
      </c>
    </row>
    <row r="16" spans="2:44" x14ac:dyDescent="0.5">
      <c r="B16" t="s">
        <v>77</v>
      </c>
    </row>
    <row r="18" spans="2:2" x14ac:dyDescent="0.5">
      <c r="B18" s="8" t="str">
        <f>HYPERLINK("#'Contents'!A1", "Return to Contents")</f>
        <v>Return to Contents</v>
      </c>
    </row>
  </sheetData>
  <mergeCells count="8">
    <mergeCell ref="AJ5:AN5"/>
    <mergeCell ref="AP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B2:AR18"/>
  <sheetViews>
    <sheetView showGridLines="0" workbookViewId="0">
      <pane xSplit="2" topLeftCell="C1" activePane="topRight" state="frozen"/>
      <selection pane="topRight"/>
    </sheetView>
  </sheetViews>
  <sheetFormatPr defaultColWidth="10.8203125" defaultRowHeight="14.35" x14ac:dyDescent="0.5"/>
  <cols>
    <col min="2" max="2" width="25.703125" customWidth="1"/>
    <col min="3" max="5" width="10.703125" customWidth="1"/>
    <col min="6" max="6" width="2.17578125" customWidth="1"/>
    <col min="7" max="12" width="10.703125" customWidth="1"/>
    <col min="13" max="13" width="2.17578125" customWidth="1"/>
    <col min="14" max="17" width="10.703125" customWidth="1"/>
    <col min="18" max="18" width="2.17578125" customWidth="1"/>
    <col min="19" max="30" width="10.703125" customWidth="1"/>
    <col min="31" max="31" width="2.17578125" customWidth="1"/>
    <col min="32" max="34" width="10.703125" customWidth="1"/>
    <col min="35" max="35" width="2.17578125" customWidth="1"/>
    <col min="36" max="40" width="10.703125" customWidth="1"/>
    <col min="41" max="41" width="2.17578125" customWidth="1"/>
    <col min="42" max="44" width="10.703125" customWidth="1"/>
    <col min="45" max="45" width="2.17578125" customWidth="1"/>
  </cols>
  <sheetData>
    <row r="2" spans="2:44" ht="40" customHeight="1" x14ac:dyDescent="0.5">
      <c r="D2" s="30" t="s">
        <v>217</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row>
    <row r="5" spans="2:44" ht="30" customHeight="1" x14ac:dyDescent="0.5">
      <c r="B5" s="15"/>
      <c r="C5" s="15"/>
      <c r="D5" s="29" t="s">
        <v>50</v>
      </c>
      <c r="E5" s="29"/>
      <c r="F5" s="15"/>
      <c r="G5" s="29" t="s">
        <v>51</v>
      </c>
      <c r="H5" s="29"/>
      <c r="I5" s="29"/>
      <c r="J5" s="29"/>
      <c r="K5" s="29"/>
      <c r="L5" s="29"/>
      <c r="M5" s="15"/>
      <c r="N5" s="29" t="s">
        <v>52</v>
      </c>
      <c r="O5" s="29"/>
      <c r="P5" s="29"/>
      <c r="Q5" s="29"/>
      <c r="R5" s="15"/>
      <c r="S5" s="29" t="s">
        <v>53</v>
      </c>
      <c r="T5" s="29"/>
      <c r="U5" s="29"/>
      <c r="V5" s="29"/>
      <c r="W5" s="29"/>
      <c r="X5" s="29"/>
      <c r="Y5" s="29"/>
      <c r="Z5" s="29"/>
      <c r="AA5" s="29"/>
      <c r="AB5" s="29"/>
      <c r="AC5" s="29"/>
      <c r="AD5" s="29"/>
      <c r="AE5" s="15"/>
      <c r="AF5" s="29" t="s">
        <v>54</v>
      </c>
      <c r="AG5" s="29"/>
      <c r="AH5" s="29"/>
      <c r="AI5" s="15"/>
      <c r="AJ5" s="29" t="s">
        <v>55</v>
      </c>
      <c r="AK5" s="29"/>
      <c r="AL5" s="29"/>
      <c r="AM5" s="29"/>
      <c r="AN5" s="29"/>
      <c r="AO5" s="15"/>
      <c r="AP5" s="29" t="s">
        <v>56</v>
      </c>
      <c r="AQ5" s="29"/>
      <c r="AR5" s="29"/>
    </row>
    <row r="6" spans="2:44" ht="43" x14ac:dyDescent="0.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row>
    <row r="7" spans="2:44" ht="30" customHeight="1" x14ac:dyDescent="0.5">
      <c r="B7" s="10" t="s">
        <v>18</v>
      </c>
      <c r="C7" s="10">
        <v>985</v>
      </c>
      <c r="D7" s="10">
        <v>454</v>
      </c>
      <c r="E7" s="10">
        <v>530</v>
      </c>
      <c r="F7" s="10"/>
      <c r="G7" s="10">
        <v>129</v>
      </c>
      <c r="H7" s="10">
        <v>131</v>
      </c>
      <c r="I7" s="10">
        <v>179</v>
      </c>
      <c r="J7" s="10">
        <v>173</v>
      </c>
      <c r="K7" s="10">
        <v>152</v>
      </c>
      <c r="L7" s="10">
        <v>221</v>
      </c>
      <c r="M7" s="10"/>
      <c r="N7" s="10">
        <v>262</v>
      </c>
      <c r="O7" s="10">
        <v>285</v>
      </c>
      <c r="P7" s="10">
        <v>201</v>
      </c>
      <c r="Q7" s="10">
        <v>232</v>
      </c>
      <c r="R7" s="10"/>
      <c r="S7" s="10">
        <v>139</v>
      </c>
      <c r="T7" s="10">
        <v>132</v>
      </c>
      <c r="U7" s="10">
        <v>85</v>
      </c>
      <c r="V7" s="10">
        <v>75</v>
      </c>
      <c r="W7" s="10">
        <v>68</v>
      </c>
      <c r="X7" s="10">
        <v>90</v>
      </c>
      <c r="Y7" s="10">
        <v>81</v>
      </c>
      <c r="Z7" s="10">
        <v>43</v>
      </c>
      <c r="AA7" s="10">
        <v>111</v>
      </c>
      <c r="AB7" s="10">
        <v>78</v>
      </c>
      <c r="AC7" s="10">
        <v>59</v>
      </c>
      <c r="AD7" s="10">
        <v>24</v>
      </c>
      <c r="AE7" s="10"/>
      <c r="AF7" s="10">
        <v>358</v>
      </c>
      <c r="AG7" s="10">
        <v>388</v>
      </c>
      <c r="AH7" s="10">
        <v>155</v>
      </c>
      <c r="AI7" s="10"/>
      <c r="AJ7" s="10">
        <v>335</v>
      </c>
      <c r="AK7" s="10">
        <v>256</v>
      </c>
      <c r="AL7" s="10">
        <v>77</v>
      </c>
      <c r="AM7" s="10">
        <v>22</v>
      </c>
      <c r="AN7" s="10">
        <v>146</v>
      </c>
      <c r="AO7" s="10"/>
      <c r="AP7" s="10">
        <v>194</v>
      </c>
      <c r="AQ7" s="10">
        <v>356</v>
      </c>
      <c r="AR7" s="10">
        <v>72</v>
      </c>
    </row>
    <row r="8" spans="2:44" ht="30" customHeight="1" x14ac:dyDescent="0.5">
      <c r="B8" s="11" t="s">
        <v>19</v>
      </c>
      <c r="C8" s="11">
        <v>984</v>
      </c>
      <c r="D8" s="11">
        <v>462</v>
      </c>
      <c r="E8" s="11">
        <v>520</v>
      </c>
      <c r="F8" s="11"/>
      <c r="G8" s="11">
        <v>124</v>
      </c>
      <c r="H8" s="11">
        <v>152</v>
      </c>
      <c r="I8" s="11">
        <v>184</v>
      </c>
      <c r="J8" s="11">
        <v>180</v>
      </c>
      <c r="K8" s="11">
        <v>142</v>
      </c>
      <c r="L8" s="11">
        <v>202</v>
      </c>
      <c r="M8" s="11"/>
      <c r="N8" s="11">
        <v>259</v>
      </c>
      <c r="O8" s="11">
        <v>270</v>
      </c>
      <c r="P8" s="11">
        <v>212</v>
      </c>
      <c r="Q8" s="11">
        <v>237</v>
      </c>
      <c r="R8" s="11"/>
      <c r="S8" s="11">
        <v>134</v>
      </c>
      <c r="T8" s="11">
        <v>130</v>
      </c>
      <c r="U8" s="11">
        <v>86</v>
      </c>
      <c r="V8" s="11">
        <v>74</v>
      </c>
      <c r="W8" s="11">
        <v>66</v>
      </c>
      <c r="X8" s="11">
        <v>84</v>
      </c>
      <c r="Y8" s="11">
        <v>80</v>
      </c>
      <c r="Z8" s="11">
        <v>41</v>
      </c>
      <c r="AA8" s="11">
        <v>107</v>
      </c>
      <c r="AB8" s="11">
        <v>99</v>
      </c>
      <c r="AC8" s="11">
        <v>55</v>
      </c>
      <c r="AD8" s="11">
        <v>28</v>
      </c>
      <c r="AE8" s="11"/>
      <c r="AF8" s="11">
        <v>352</v>
      </c>
      <c r="AG8" s="11">
        <v>390</v>
      </c>
      <c r="AH8" s="11">
        <v>160</v>
      </c>
      <c r="AI8" s="11"/>
      <c r="AJ8" s="11">
        <v>325</v>
      </c>
      <c r="AK8" s="11">
        <v>259</v>
      </c>
      <c r="AL8" s="11">
        <v>76</v>
      </c>
      <c r="AM8" s="11">
        <v>21</v>
      </c>
      <c r="AN8" s="11">
        <v>149</v>
      </c>
      <c r="AO8" s="11"/>
      <c r="AP8" s="11">
        <v>188</v>
      </c>
      <c r="AQ8" s="11">
        <v>357</v>
      </c>
      <c r="AR8" s="11">
        <v>71</v>
      </c>
    </row>
    <row r="9" spans="2:44" ht="28.7" x14ac:dyDescent="0.5">
      <c r="B9" s="18" t="s">
        <v>209</v>
      </c>
      <c r="C9" s="17">
        <v>0.28985914009708202</v>
      </c>
      <c r="D9" s="17">
        <v>0.30596032497167303</v>
      </c>
      <c r="E9" s="17">
        <v>0.27608737076560902</v>
      </c>
      <c r="F9" s="17"/>
      <c r="G9" s="17">
        <v>0.30388119745554198</v>
      </c>
      <c r="H9" s="17">
        <v>0.33458312164506199</v>
      </c>
      <c r="I9" s="17">
        <v>0.262481684902719</v>
      </c>
      <c r="J9" s="17">
        <v>0.27869471127790701</v>
      </c>
      <c r="K9" s="17">
        <v>0.252873818510915</v>
      </c>
      <c r="L9" s="17">
        <v>0.308540404014711</v>
      </c>
      <c r="M9" s="17"/>
      <c r="N9" s="17">
        <v>0.29843043039117101</v>
      </c>
      <c r="O9" s="17">
        <v>0.32116785300801998</v>
      </c>
      <c r="P9" s="17">
        <v>0.26320759417314699</v>
      </c>
      <c r="Q9" s="17">
        <v>0.26185622819175097</v>
      </c>
      <c r="R9" s="17"/>
      <c r="S9" s="17">
        <v>0.38295917748174702</v>
      </c>
      <c r="T9" s="17">
        <v>0.28044487125906398</v>
      </c>
      <c r="U9" s="17">
        <v>0.22497550331260099</v>
      </c>
      <c r="V9" s="17">
        <v>0.25794763773806201</v>
      </c>
      <c r="W9" s="17">
        <v>0.22341989468232701</v>
      </c>
      <c r="X9" s="17">
        <v>0.260437525233228</v>
      </c>
      <c r="Y9" s="17">
        <v>0.32217526533216401</v>
      </c>
      <c r="Z9" s="17">
        <v>0.25848119052741703</v>
      </c>
      <c r="AA9" s="17">
        <v>0.31255430871458101</v>
      </c>
      <c r="AB9" s="17">
        <v>0.26872279807803301</v>
      </c>
      <c r="AC9" s="17">
        <v>0.36876114762364098</v>
      </c>
      <c r="AD9" s="17">
        <v>0.199174641153122</v>
      </c>
      <c r="AE9" s="17"/>
      <c r="AF9" s="17">
        <v>0.25315706403000199</v>
      </c>
      <c r="AG9" s="17">
        <v>0.35262640186955901</v>
      </c>
      <c r="AH9" s="17">
        <v>0.24572555376732999</v>
      </c>
      <c r="AI9" s="17"/>
      <c r="AJ9" s="17">
        <v>0.244684036255157</v>
      </c>
      <c r="AK9" s="17">
        <v>0.36048152768728797</v>
      </c>
      <c r="AL9" s="17">
        <v>0.33807205992558798</v>
      </c>
      <c r="AM9" s="17">
        <v>0.40037660578131101</v>
      </c>
      <c r="AN9" s="17">
        <v>0.20911453963294399</v>
      </c>
      <c r="AO9" s="17"/>
      <c r="AP9" s="17">
        <v>0.238775313549485</v>
      </c>
      <c r="AQ9" s="17">
        <v>0.359502997282033</v>
      </c>
      <c r="AR9" s="17">
        <v>0.23188103292168299</v>
      </c>
    </row>
    <row r="10" spans="2:44" ht="28.7" x14ac:dyDescent="0.5">
      <c r="B10" s="18" t="s">
        <v>210</v>
      </c>
      <c r="C10" s="17">
        <v>0.41270582244569298</v>
      </c>
      <c r="D10" s="17">
        <v>0.385015800966169</v>
      </c>
      <c r="E10" s="17">
        <v>0.43622640270901603</v>
      </c>
      <c r="F10" s="17"/>
      <c r="G10" s="17">
        <v>0.420771527673162</v>
      </c>
      <c r="H10" s="17">
        <v>0.40724092012707702</v>
      </c>
      <c r="I10" s="17">
        <v>0.440197148121305</v>
      </c>
      <c r="J10" s="17">
        <v>0.40269066189677999</v>
      </c>
      <c r="K10" s="17">
        <v>0.452742922959604</v>
      </c>
      <c r="L10" s="17">
        <v>0.36762127961632801</v>
      </c>
      <c r="M10" s="17"/>
      <c r="N10" s="17">
        <v>0.43150333281798398</v>
      </c>
      <c r="O10" s="17">
        <v>0.37691080678626798</v>
      </c>
      <c r="P10" s="17">
        <v>0.43911150102209601</v>
      </c>
      <c r="Q10" s="17">
        <v>0.41417968857829002</v>
      </c>
      <c r="R10" s="17"/>
      <c r="S10" s="17">
        <v>0.39344060530931102</v>
      </c>
      <c r="T10" s="17">
        <v>0.38356896563019299</v>
      </c>
      <c r="U10" s="17">
        <v>0.52960536730194196</v>
      </c>
      <c r="V10" s="17">
        <v>0.34707356545079299</v>
      </c>
      <c r="W10" s="17">
        <v>0.40477548448629402</v>
      </c>
      <c r="X10" s="17">
        <v>0.434674739659349</v>
      </c>
      <c r="Y10" s="17">
        <v>0.36607143461474501</v>
      </c>
      <c r="Z10" s="17">
        <v>0.46433607338385802</v>
      </c>
      <c r="AA10" s="17">
        <v>0.38804011926686099</v>
      </c>
      <c r="AB10" s="17">
        <v>0.415749199941291</v>
      </c>
      <c r="AC10" s="17">
        <v>0.48113818751846599</v>
      </c>
      <c r="AD10" s="17">
        <v>0.41457397332438101</v>
      </c>
      <c r="AE10" s="17"/>
      <c r="AF10" s="17">
        <v>0.40850684793384601</v>
      </c>
      <c r="AG10" s="17">
        <v>0.43686692885845002</v>
      </c>
      <c r="AH10" s="17">
        <v>0.370220213975896</v>
      </c>
      <c r="AI10" s="17"/>
      <c r="AJ10" s="17">
        <v>0.41087282833882</v>
      </c>
      <c r="AK10" s="17">
        <v>0.450456907271503</v>
      </c>
      <c r="AL10" s="17">
        <v>0.443379723088768</v>
      </c>
      <c r="AM10" s="17">
        <v>0.31769086271474001</v>
      </c>
      <c r="AN10" s="17">
        <v>0.38535832863451402</v>
      </c>
      <c r="AO10" s="17"/>
      <c r="AP10" s="17">
        <v>0.421820367698586</v>
      </c>
      <c r="AQ10" s="17">
        <v>0.44859548696658502</v>
      </c>
      <c r="AR10" s="17">
        <v>0.46502569618697298</v>
      </c>
    </row>
    <row r="11" spans="2:44" ht="28.7" x14ac:dyDescent="0.5">
      <c r="B11" s="18" t="s">
        <v>211</v>
      </c>
      <c r="C11" s="17">
        <v>0.156406426751864</v>
      </c>
      <c r="D11" s="17">
        <v>0.17224891785087099</v>
      </c>
      <c r="E11" s="17">
        <v>0.14261891291984</v>
      </c>
      <c r="F11" s="17"/>
      <c r="G11" s="17">
        <v>0.14780757331987501</v>
      </c>
      <c r="H11" s="17">
        <v>0.16055792621815501</v>
      </c>
      <c r="I11" s="17">
        <v>0.13912101476661101</v>
      </c>
      <c r="J11" s="17">
        <v>0.16656430337696801</v>
      </c>
      <c r="K11" s="17">
        <v>0.15732762178479401</v>
      </c>
      <c r="L11" s="17">
        <v>0.16456819579641599</v>
      </c>
      <c r="M11" s="17"/>
      <c r="N11" s="17">
        <v>0.15535533217101299</v>
      </c>
      <c r="O11" s="17">
        <v>0.16195856795561001</v>
      </c>
      <c r="P11" s="17">
        <v>0.168857300954283</v>
      </c>
      <c r="Q11" s="17">
        <v>0.143372105769524</v>
      </c>
      <c r="R11" s="17"/>
      <c r="S11" s="17">
        <v>0.111358409568381</v>
      </c>
      <c r="T11" s="17">
        <v>0.19338538720182699</v>
      </c>
      <c r="U11" s="17">
        <v>0.12859640336329001</v>
      </c>
      <c r="V11" s="17">
        <v>0.19828511341710101</v>
      </c>
      <c r="W11" s="17">
        <v>0.24248118782514699</v>
      </c>
      <c r="X11" s="17">
        <v>0.108027861672733</v>
      </c>
      <c r="Y11" s="17">
        <v>0.14944804838834999</v>
      </c>
      <c r="Z11" s="17">
        <v>0.116902971344399</v>
      </c>
      <c r="AA11" s="17">
        <v>0.142926634399899</v>
      </c>
      <c r="AB11" s="17">
        <v>0.19125080693270899</v>
      </c>
      <c r="AC11" s="17">
        <v>8.3125360428527306E-2</v>
      </c>
      <c r="AD11" s="17">
        <v>0.268886109020327</v>
      </c>
      <c r="AE11" s="17"/>
      <c r="AF11" s="17">
        <v>0.18344930499721601</v>
      </c>
      <c r="AG11" s="17">
        <v>0.13015340694837199</v>
      </c>
      <c r="AH11" s="17">
        <v>0.17204513127175999</v>
      </c>
      <c r="AI11" s="17"/>
      <c r="AJ11" s="17">
        <v>0.21432312140368601</v>
      </c>
      <c r="AK11" s="17">
        <v>9.1099590896757204E-2</v>
      </c>
      <c r="AL11" s="17">
        <v>0.18241282469318501</v>
      </c>
      <c r="AM11" s="17">
        <v>4.89127953550283E-2</v>
      </c>
      <c r="AN11" s="17">
        <v>0.15029458076264601</v>
      </c>
      <c r="AO11" s="17"/>
      <c r="AP11" s="17">
        <v>0.19214822566231601</v>
      </c>
      <c r="AQ11" s="17">
        <v>0.10591552906816799</v>
      </c>
      <c r="AR11" s="17">
        <v>0.25324373797210797</v>
      </c>
    </row>
    <row r="12" spans="2:44" ht="28.7" x14ac:dyDescent="0.5">
      <c r="B12" s="18" t="s">
        <v>212</v>
      </c>
      <c r="C12" s="17">
        <v>4.3483963172596E-2</v>
      </c>
      <c r="D12" s="17">
        <v>6.0796480838780802E-2</v>
      </c>
      <c r="E12" s="17">
        <v>2.8182595256350002E-2</v>
      </c>
      <c r="F12" s="17"/>
      <c r="G12" s="17">
        <v>4.0571435381475202E-2</v>
      </c>
      <c r="H12" s="17">
        <v>3.7428112254671603E-2</v>
      </c>
      <c r="I12" s="17">
        <v>4.4917071042842399E-2</v>
      </c>
      <c r="J12" s="17">
        <v>2.85019319128752E-2</v>
      </c>
      <c r="K12" s="17">
        <v>1.9439632898518699E-2</v>
      </c>
      <c r="L12" s="17">
        <v>7.8764993916919102E-2</v>
      </c>
      <c r="M12" s="17"/>
      <c r="N12" s="17">
        <v>5.58725557474253E-2</v>
      </c>
      <c r="O12" s="17">
        <v>4.4862345094152399E-2</v>
      </c>
      <c r="P12" s="17">
        <v>2.4598669177718399E-2</v>
      </c>
      <c r="Q12" s="17">
        <v>4.6197459531678801E-2</v>
      </c>
      <c r="R12" s="17"/>
      <c r="S12" s="17">
        <v>3.7900714781142902E-2</v>
      </c>
      <c r="T12" s="17">
        <v>4.3350710347796299E-2</v>
      </c>
      <c r="U12" s="17">
        <v>2.0677128132101399E-2</v>
      </c>
      <c r="V12" s="17">
        <v>8.9183876250612401E-2</v>
      </c>
      <c r="W12" s="17">
        <v>5.6192916939197E-2</v>
      </c>
      <c r="X12" s="17">
        <v>5.5496865406191802E-2</v>
      </c>
      <c r="Y12" s="17">
        <v>1.16107127166966E-2</v>
      </c>
      <c r="Z12" s="17">
        <v>9.0747849692261101E-2</v>
      </c>
      <c r="AA12" s="17">
        <v>2.6987998591448001E-2</v>
      </c>
      <c r="AB12" s="17">
        <v>4.6876461801233199E-2</v>
      </c>
      <c r="AC12" s="17">
        <v>3.63503899615608E-2</v>
      </c>
      <c r="AD12" s="17">
        <v>4.1839893991939298E-2</v>
      </c>
      <c r="AE12" s="17"/>
      <c r="AF12" s="17">
        <v>5.2897034501581203E-2</v>
      </c>
      <c r="AG12" s="17">
        <v>1.98788218772416E-2</v>
      </c>
      <c r="AH12" s="17">
        <v>6.5340247668868895E-2</v>
      </c>
      <c r="AI12" s="17"/>
      <c r="AJ12" s="17">
        <v>5.3011744199738003E-2</v>
      </c>
      <c r="AK12" s="17">
        <v>2.0288761302363199E-2</v>
      </c>
      <c r="AL12" s="17">
        <v>1.1655781887175001E-2</v>
      </c>
      <c r="AM12" s="17">
        <v>9.0284553607760706E-2</v>
      </c>
      <c r="AN12" s="17">
        <v>7.4533746436774004E-2</v>
      </c>
      <c r="AO12" s="17"/>
      <c r="AP12" s="17">
        <v>4.5915502650215198E-2</v>
      </c>
      <c r="AQ12" s="17">
        <v>2.2604403660784301E-2</v>
      </c>
      <c r="AR12" s="17">
        <v>2.6116240240053799E-2</v>
      </c>
    </row>
    <row r="13" spans="2:44" x14ac:dyDescent="0.5">
      <c r="B13" s="18" t="s">
        <v>87</v>
      </c>
      <c r="C13" s="19">
        <v>9.7544647532763901E-2</v>
      </c>
      <c r="D13" s="19">
        <v>7.5978475372506404E-2</v>
      </c>
      <c r="E13" s="19">
        <v>0.116884718349185</v>
      </c>
      <c r="F13" s="19"/>
      <c r="G13" s="19">
        <v>8.6968266169946296E-2</v>
      </c>
      <c r="H13" s="19">
        <v>6.0189919755035397E-2</v>
      </c>
      <c r="I13" s="19">
        <v>0.113283081166523</v>
      </c>
      <c r="J13" s="19">
        <v>0.12354839153547</v>
      </c>
      <c r="K13" s="19">
        <v>0.11761600384616799</v>
      </c>
      <c r="L13" s="19">
        <v>8.0505126655626105E-2</v>
      </c>
      <c r="M13" s="19"/>
      <c r="N13" s="19">
        <v>5.88383488724065E-2</v>
      </c>
      <c r="O13" s="19">
        <v>9.5100427155949394E-2</v>
      </c>
      <c r="P13" s="19">
        <v>0.104224934672755</v>
      </c>
      <c r="Q13" s="19">
        <v>0.13439451792875601</v>
      </c>
      <c r="R13" s="19"/>
      <c r="S13" s="19">
        <v>7.4341092859417604E-2</v>
      </c>
      <c r="T13" s="19">
        <v>9.9250065561119705E-2</v>
      </c>
      <c r="U13" s="19">
        <v>9.6145597890066006E-2</v>
      </c>
      <c r="V13" s="19">
        <v>0.107509807143431</v>
      </c>
      <c r="W13" s="19">
        <v>7.3130516067035398E-2</v>
      </c>
      <c r="X13" s="19">
        <v>0.14136300802849799</v>
      </c>
      <c r="Y13" s="19">
        <v>0.15069453894804499</v>
      </c>
      <c r="Z13" s="19">
        <v>6.95319150520642E-2</v>
      </c>
      <c r="AA13" s="19">
        <v>0.12949093902721101</v>
      </c>
      <c r="AB13" s="19">
        <v>7.7400733246734202E-2</v>
      </c>
      <c r="AC13" s="19">
        <v>3.0624914467804899E-2</v>
      </c>
      <c r="AD13" s="19">
        <v>7.5525382510231803E-2</v>
      </c>
      <c r="AE13" s="19"/>
      <c r="AF13" s="19">
        <v>0.101989748537354</v>
      </c>
      <c r="AG13" s="19">
        <v>6.0474440446377703E-2</v>
      </c>
      <c r="AH13" s="19">
        <v>0.14666885331614499</v>
      </c>
      <c r="AI13" s="19"/>
      <c r="AJ13" s="19">
        <v>7.7108269802599605E-2</v>
      </c>
      <c r="AK13" s="19">
        <v>7.7673212842088599E-2</v>
      </c>
      <c r="AL13" s="19">
        <v>2.4479610405284499E-2</v>
      </c>
      <c r="AM13" s="19">
        <v>0.14273518254115999</v>
      </c>
      <c r="AN13" s="19">
        <v>0.18069880453312301</v>
      </c>
      <c r="AO13" s="19"/>
      <c r="AP13" s="19">
        <v>0.101340590439398</v>
      </c>
      <c r="AQ13" s="19">
        <v>6.3381583022429203E-2</v>
      </c>
      <c r="AR13" s="19">
        <v>2.3733292679181801E-2</v>
      </c>
    </row>
    <row r="14" spans="2:44" x14ac:dyDescent="0.5">
      <c r="B14" s="16" t="s">
        <v>194</v>
      </c>
    </row>
    <row r="15" spans="2:44" x14ac:dyDescent="0.5">
      <c r="B15" t="s">
        <v>76</v>
      </c>
    </row>
    <row r="16" spans="2:44" x14ac:dyDescent="0.5">
      <c r="B16" t="s">
        <v>77</v>
      </c>
    </row>
    <row r="18" spans="2:2" x14ac:dyDescent="0.5">
      <c r="B18" s="8" t="str">
        <f>HYPERLINK("#'Contents'!A1", "Return to Contents")</f>
        <v>Return to Contents</v>
      </c>
    </row>
  </sheetData>
  <mergeCells count="8">
    <mergeCell ref="AJ5:AN5"/>
    <mergeCell ref="AP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AR30"/>
  <sheetViews>
    <sheetView showGridLines="0" workbookViewId="0">
      <pane xSplit="2" topLeftCell="C1" activePane="topRight" state="frozen"/>
      <selection pane="topRight"/>
    </sheetView>
  </sheetViews>
  <sheetFormatPr defaultColWidth="10.8203125" defaultRowHeight="14.35" x14ac:dyDescent="0.5"/>
  <cols>
    <col min="2" max="2" width="25.703125" customWidth="1"/>
    <col min="3" max="5" width="10.703125" customWidth="1"/>
    <col min="6" max="6" width="2.17578125" customWidth="1"/>
    <col min="7" max="12" width="10.703125" customWidth="1"/>
    <col min="13" max="13" width="2.17578125" customWidth="1"/>
    <col min="14" max="17" width="10.703125" customWidth="1"/>
    <col min="18" max="18" width="2.17578125" customWidth="1"/>
    <col min="19" max="30" width="10.703125" customWidth="1"/>
    <col min="31" max="31" width="2.17578125" customWidth="1"/>
    <col min="32" max="34" width="10.703125" customWidth="1"/>
    <col min="35" max="35" width="2.17578125" customWidth="1"/>
    <col min="36" max="40" width="10.703125" customWidth="1"/>
    <col min="41" max="41" width="2.17578125" customWidth="1"/>
    <col min="42" max="44" width="10.703125" customWidth="1"/>
    <col min="45" max="45" width="2.17578125" customWidth="1"/>
  </cols>
  <sheetData>
    <row r="2" spans="2:44" ht="40" customHeight="1" x14ac:dyDescent="0.5">
      <c r="D2" s="30" t="s">
        <v>74</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row>
    <row r="5" spans="2:44" ht="30" customHeight="1" x14ac:dyDescent="0.5">
      <c r="B5" s="15"/>
      <c r="C5" s="15"/>
      <c r="D5" s="29" t="s">
        <v>50</v>
      </c>
      <c r="E5" s="29"/>
      <c r="F5" s="15"/>
      <c r="G5" s="29" t="s">
        <v>51</v>
      </c>
      <c r="H5" s="29"/>
      <c r="I5" s="29"/>
      <c r="J5" s="29"/>
      <c r="K5" s="29"/>
      <c r="L5" s="29"/>
      <c r="M5" s="15"/>
      <c r="N5" s="29" t="s">
        <v>52</v>
      </c>
      <c r="O5" s="29"/>
      <c r="P5" s="29"/>
      <c r="Q5" s="29"/>
      <c r="R5" s="15"/>
      <c r="S5" s="29" t="s">
        <v>53</v>
      </c>
      <c r="T5" s="29"/>
      <c r="U5" s="29"/>
      <c r="V5" s="29"/>
      <c r="W5" s="29"/>
      <c r="X5" s="29"/>
      <c r="Y5" s="29"/>
      <c r="Z5" s="29"/>
      <c r="AA5" s="29"/>
      <c r="AB5" s="29"/>
      <c r="AC5" s="29"/>
      <c r="AD5" s="29"/>
      <c r="AE5" s="15"/>
      <c r="AF5" s="29" t="s">
        <v>54</v>
      </c>
      <c r="AG5" s="29"/>
      <c r="AH5" s="29"/>
      <c r="AI5" s="15"/>
      <c r="AJ5" s="29" t="s">
        <v>55</v>
      </c>
      <c r="AK5" s="29"/>
      <c r="AL5" s="29"/>
      <c r="AM5" s="29"/>
      <c r="AN5" s="29"/>
      <c r="AO5" s="15"/>
      <c r="AP5" s="29" t="s">
        <v>56</v>
      </c>
      <c r="AQ5" s="29"/>
      <c r="AR5" s="29"/>
    </row>
    <row r="6" spans="2:44" ht="43" x14ac:dyDescent="0.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row>
    <row r="7" spans="2:44" ht="30" customHeight="1" x14ac:dyDescent="0.5">
      <c r="B7" s="10" t="s">
        <v>18</v>
      </c>
      <c r="C7" s="10">
        <v>2011</v>
      </c>
      <c r="D7" s="10">
        <v>973</v>
      </c>
      <c r="E7" s="10">
        <v>1034</v>
      </c>
      <c r="F7" s="10"/>
      <c r="G7" s="10">
        <v>293</v>
      </c>
      <c r="H7" s="10">
        <v>293</v>
      </c>
      <c r="I7" s="10">
        <v>331</v>
      </c>
      <c r="J7" s="10">
        <v>331</v>
      </c>
      <c r="K7" s="10">
        <v>305</v>
      </c>
      <c r="L7" s="10">
        <v>458</v>
      </c>
      <c r="M7" s="10"/>
      <c r="N7" s="10">
        <v>545</v>
      </c>
      <c r="O7" s="10">
        <v>548</v>
      </c>
      <c r="P7" s="10">
        <v>415</v>
      </c>
      <c r="Q7" s="10">
        <v>498</v>
      </c>
      <c r="R7" s="10"/>
      <c r="S7" s="10">
        <v>288</v>
      </c>
      <c r="T7" s="10">
        <v>268</v>
      </c>
      <c r="U7" s="10">
        <v>162</v>
      </c>
      <c r="V7" s="10">
        <v>184</v>
      </c>
      <c r="W7" s="10">
        <v>142</v>
      </c>
      <c r="X7" s="10">
        <v>193</v>
      </c>
      <c r="Y7" s="10">
        <v>161</v>
      </c>
      <c r="Z7" s="10">
        <v>83</v>
      </c>
      <c r="AA7" s="10">
        <v>227</v>
      </c>
      <c r="AB7" s="10">
        <v>144</v>
      </c>
      <c r="AC7" s="10">
        <v>107</v>
      </c>
      <c r="AD7" s="10">
        <v>52</v>
      </c>
      <c r="AE7" s="10"/>
      <c r="AF7" s="10">
        <v>728</v>
      </c>
      <c r="AG7" s="10">
        <v>785</v>
      </c>
      <c r="AH7" s="10">
        <v>299</v>
      </c>
      <c r="AI7" s="10"/>
      <c r="AJ7" s="10">
        <v>692</v>
      </c>
      <c r="AK7" s="10">
        <v>539</v>
      </c>
      <c r="AL7" s="10">
        <v>143</v>
      </c>
      <c r="AM7" s="10">
        <v>38</v>
      </c>
      <c r="AN7" s="10">
        <v>294</v>
      </c>
      <c r="AO7" s="10"/>
      <c r="AP7" s="10">
        <v>390</v>
      </c>
      <c r="AQ7" s="10">
        <v>732</v>
      </c>
      <c r="AR7" s="10">
        <v>133</v>
      </c>
    </row>
    <row r="8" spans="2:44" ht="30" customHeight="1" x14ac:dyDescent="0.5">
      <c r="B8" s="11" t="s">
        <v>19</v>
      </c>
      <c r="C8" s="11">
        <v>2011</v>
      </c>
      <c r="D8" s="11">
        <v>992</v>
      </c>
      <c r="E8" s="11">
        <v>1015</v>
      </c>
      <c r="F8" s="11"/>
      <c r="G8" s="11">
        <v>280</v>
      </c>
      <c r="H8" s="11">
        <v>341</v>
      </c>
      <c r="I8" s="11">
        <v>343</v>
      </c>
      <c r="J8" s="11">
        <v>343</v>
      </c>
      <c r="K8" s="11">
        <v>283</v>
      </c>
      <c r="L8" s="11">
        <v>420</v>
      </c>
      <c r="M8" s="11"/>
      <c r="N8" s="11">
        <v>541</v>
      </c>
      <c r="O8" s="11">
        <v>522</v>
      </c>
      <c r="P8" s="11">
        <v>441</v>
      </c>
      <c r="Q8" s="11">
        <v>502</v>
      </c>
      <c r="R8" s="11"/>
      <c r="S8" s="11">
        <v>282</v>
      </c>
      <c r="T8" s="11">
        <v>261</v>
      </c>
      <c r="U8" s="11">
        <v>161</v>
      </c>
      <c r="V8" s="11">
        <v>181</v>
      </c>
      <c r="W8" s="11">
        <v>141</v>
      </c>
      <c r="X8" s="11">
        <v>181</v>
      </c>
      <c r="Y8" s="11">
        <v>161</v>
      </c>
      <c r="Z8" s="11">
        <v>80</v>
      </c>
      <c r="AA8" s="11">
        <v>221</v>
      </c>
      <c r="AB8" s="11">
        <v>181</v>
      </c>
      <c r="AC8" s="11">
        <v>101</v>
      </c>
      <c r="AD8" s="11">
        <v>60</v>
      </c>
      <c r="AE8" s="11"/>
      <c r="AF8" s="11">
        <v>714</v>
      </c>
      <c r="AG8" s="11">
        <v>797</v>
      </c>
      <c r="AH8" s="11">
        <v>308</v>
      </c>
      <c r="AI8" s="11"/>
      <c r="AJ8" s="11">
        <v>674</v>
      </c>
      <c r="AK8" s="11">
        <v>545</v>
      </c>
      <c r="AL8" s="11">
        <v>138</v>
      </c>
      <c r="AM8" s="11">
        <v>36</v>
      </c>
      <c r="AN8" s="11">
        <v>298</v>
      </c>
      <c r="AO8" s="11"/>
      <c r="AP8" s="11">
        <v>383</v>
      </c>
      <c r="AQ8" s="11">
        <v>736</v>
      </c>
      <c r="AR8" s="11">
        <v>130</v>
      </c>
    </row>
    <row r="9" spans="2:44" x14ac:dyDescent="0.5">
      <c r="B9" s="18" t="s">
        <v>57</v>
      </c>
      <c r="C9" s="17">
        <v>0.664234620759653</v>
      </c>
      <c r="D9" s="17">
        <v>0.62896320680988704</v>
      </c>
      <c r="E9" s="17">
        <v>0.69927515956785502</v>
      </c>
      <c r="F9" s="17"/>
      <c r="G9" s="17">
        <v>0.74075957320980002</v>
      </c>
      <c r="H9" s="17">
        <v>0.73446780744063001</v>
      </c>
      <c r="I9" s="17">
        <v>0.79142645498887698</v>
      </c>
      <c r="J9" s="17">
        <v>0.72252221024927799</v>
      </c>
      <c r="K9" s="17">
        <v>0.59680993740541499</v>
      </c>
      <c r="L9" s="17">
        <v>0.45015045363959899</v>
      </c>
      <c r="M9" s="17"/>
      <c r="N9" s="17">
        <v>0.61492332409378603</v>
      </c>
      <c r="O9" s="17">
        <v>0.64609495327362998</v>
      </c>
      <c r="P9" s="17">
        <v>0.68966773651412505</v>
      </c>
      <c r="Q9" s="17">
        <v>0.718451455897548</v>
      </c>
      <c r="R9" s="17"/>
      <c r="S9" s="17">
        <v>0.68883502345608005</v>
      </c>
      <c r="T9" s="17">
        <v>0.60611613927108099</v>
      </c>
      <c r="U9" s="17">
        <v>0.61007089606114195</v>
      </c>
      <c r="V9" s="17">
        <v>0.62933110989202901</v>
      </c>
      <c r="W9" s="17">
        <v>0.63409168488628997</v>
      </c>
      <c r="X9" s="17">
        <v>0.71110897865704803</v>
      </c>
      <c r="Y9" s="17">
        <v>0.65336950974333496</v>
      </c>
      <c r="Z9" s="17">
        <v>0.60729370505139901</v>
      </c>
      <c r="AA9" s="17">
        <v>0.73760036179598298</v>
      </c>
      <c r="AB9" s="17">
        <v>0.70536127386264103</v>
      </c>
      <c r="AC9" s="17">
        <v>0.64225970688777101</v>
      </c>
      <c r="AD9" s="17">
        <v>0.72940056854159396</v>
      </c>
      <c r="AE9" s="17"/>
      <c r="AF9" s="17">
        <v>0.59123936986175196</v>
      </c>
      <c r="AG9" s="17">
        <v>0.66312210154401097</v>
      </c>
      <c r="AH9" s="17">
        <v>0.74960685576878705</v>
      </c>
      <c r="AI9" s="17"/>
      <c r="AJ9" s="17">
        <v>0.55379470874708103</v>
      </c>
      <c r="AK9" s="17">
        <v>0.75219034983081601</v>
      </c>
      <c r="AL9" s="17">
        <v>0.61236275228081305</v>
      </c>
      <c r="AM9" s="17">
        <v>0.496780896668369</v>
      </c>
      <c r="AN9" s="17">
        <v>0.76497302441792203</v>
      </c>
      <c r="AO9" s="17"/>
      <c r="AP9" s="17">
        <v>0.57734216511547298</v>
      </c>
      <c r="AQ9" s="17">
        <v>0.744581263122576</v>
      </c>
      <c r="AR9" s="17">
        <v>0.63549039242568295</v>
      </c>
    </row>
    <row r="10" spans="2:44" x14ac:dyDescent="0.5">
      <c r="B10" s="18" t="s">
        <v>58</v>
      </c>
      <c r="C10" s="17">
        <v>0.506555698183073</v>
      </c>
      <c r="D10" s="17">
        <v>0.45901735036540697</v>
      </c>
      <c r="E10" s="17">
        <v>0.55202068738591303</v>
      </c>
      <c r="F10" s="17"/>
      <c r="G10" s="17">
        <v>0.35397948191079098</v>
      </c>
      <c r="H10" s="17">
        <v>0.39790056201107898</v>
      </c>
      <c r="I10" s="17">
        <v>0.485385261064261</v>
      </c>
      <c r="J10" s="17">
        <v>0.54606638574361699</v>
      </c>
      <c r="K10" s="17">
        <v>0.56706879162338397</v>
      </c>
      <c r="L10" s="17">
        <v>0.64068365559141705</v>
      </c>
      <c r="M10" s="17"/>
      <c r="N10" s="17">
        <v>0.47488551517140698</v>
      </c>
      <c r="O10" s="17">
        <v>0.52618095556873101</v>
      </c>
      <c r="P10" s="17">
        <v>0.495143155412683</v>
      </c>
      <c r="Q10" s="17">
        <v>0.52745117676364495</v>
      </c>
      <c r="R10" s="17"/>
      <c r="S10" s="17">
        <v>0.34890290196686502</v>
      </c>
      <c r="T10" s="17">
        <v>0.52074568281661204</v>
      </c>
      <c r="U10" s="17">
        <v>0.61202803858981403</v>
      </c>
      <c r="V10" s="17">
        <v>0.49122621894308499</v>
      </c>
      <c r="W10" s="17">
        <v>0.57915643786526705</v>
      </c>
      <c r="X10" s="17">
        <v>0.46096421890214601</v>
      </c>
      <c r="Y10" s="17">
        <v>0.55722725425923203</v>
      </c>
      <c r="Z10" s="17">
        <v>0.55907135052601098</v>
      </c>
      <c r="AA10" s="17">
        <v>0.52776614213200801</v>
      </c>
      <c r="AB10" s="17">
        <v>0.53628066664006901</v>
      </c>
      <c r="AC10" s="17">
        <v>0.52713562223629495</v>
      </c>
      <c r="AD10" s="17">
        <v>0.50710558004263595</v>
      </c>
      <c r="AE10" s="17"/>
      <c r="AF10" s="17">
        <v>0.51089441865060903</v>
      </c>
      <c r="AG10" s="17">
        <v>0.557721905395409</v>
      </c>
      <c r="AH10" s="17">
        <v>0.44049113311531601</v>
      </c>
      <c r="AI10" s="17"/>
      <c r="AJ10" s="17">
        <v>0.49189849230837601</v>
      </c>
      <c r="AK10" s="17">
        <v>0.536223892610736</v>
      </c>
      <c r="AL10" s="17">
        <v>0.58121723345302001</v>
      </c>
      <c r="AM10" s="17">
        <v>0.50941584554804598</v>
      </c>
      <c r="AN10" s="17">
        <v>0.42225070309687801</v>
      </c>
      <c r="AO10" s="17"/>
      <c r="AP10" s="17">
        <v>0.44090027402076498</v>
      </c>
      <c r="AQ10" s="17">
        <v>0.53649993010566299</v>
      </c>
      <c r="AR10" s="17">
        <v>0.54160486691426601</v>
      </c>
    </row>
    <row r="11" spans="2:44" x14ac:dyDescent="0.5">
      <c r="B11" s="18" t="s">
        <v>59</v>
      </c>
      <c r="C11" s="17">
        <v>0.39350608770102302</v>
      </c>
      <c r="D11" s="17">
        <v>0.42366674278723399</v>
      </c>
      <c r="E11" s="17">
        <v>0.36463170028734299</v>
      </c>
      <c r="F11" s="17"/>
      <c r="G11" s="17">
        <v>0.32566254132151901</v>
      </c>
      <c r="H11" s="17">
        <v>0.39446322550671697</v>
      </c>
      <c r="I11" s="17">
        <v>0.430904391038192</v>
      </c>
      <c r="J11" s="17">
        <v>0.39322519539842898</v>
      </c>
      <c r="K11" s="17">
        <v>0.39985943387315598</v>
      </c>
      <c r="L11" s="17">
        <v>0.40332395269947002</v>
      </c>
      <c r="M11" s="17"/>
      <c r="N11" s="17">
        <v>0.42061931792420398</v>
      </c>
      <c r="O11" s="17">
        <v>0.40771082804811198</v>
      </c>
      <c r="P11" s="17">
        <v>0.36650069703789701</v>
      </c>
      <c r="Q11" s="17">
        <v>0.377159027360431</v>
      </c>
      <c r="R11" s="17"/>
      <c r="S11" s="17">
        <v>0.34656739504235501</v>
      </c>
      <c r="T11" s="17">
        <v>0.41623547528149801</v>
      </c>
      <c r="U11" s="17">
        <v>0.33501376959059798</v>
      </c>
      <c r="V11" s="17">
        <v>0.34640390461235598</v>
      </c>
      <c r="W11" s="17">
        <v>0.42636430419525301</v>
      </c>
      <c r="X11" s="17">
        <v>0.43906842321645001</v>
      </c>
      <c r="Y11" s="17">
        <v>0.40940826252942097</v>
      </c>
      <c r="Z11" s="17">
        <v>0.384874015052664</v>
      </c>
      <c r="AA11" s="17">
        <v>0.34854820190404201</v>
      </c>
      <c r="AB11" s="17">
        <v>0.45262810878042697</v>
      </c>
      <c r="AC11" s="17">
        <v>0.43367856503899799</v>
      </c>
      <c r="AD11" s="17">
        <v>0.48812078466729097</v>
      </c>
      <c r="AE11" s="17"/>
      <c r="AF11" s="17">
        <v>0.36071010471293602</v>
      </c>
      <c r="AG11" s="17">
        <v>0.42845218458622403</v>
      </c>
      <c r="AH11" s="17">
        <v>0.39999885222821002</v>
      </c>
      <c r="AI11" s="17"/>
      <c r="AJ11" s="17">
        <v>0.384697218297682</v>
      </c>
      <c r="AK11" s="17">
        <v>0.40976891241851199</v>
      </c>
      <c r="AL11" s="17">
        <v>0.49725115788144097</v>
      </c>
      <c r="AM11" s="17">
        <v>0.19892955990136099</v>
      </c>
      <c r="AN11" s="17">
        <v>0.37501290463745102</v>
      </c>
      <c r="AO11" s="17"/>
      <c r="AP11" s="17">
        <v>0.36572615733404801</v>
      </c>
      <c r="AQ11" s="17">
        <v>0.424382972731428</v>
      </c>
      <c r="AR11" s="17">
        <v>0.47100781403974401</v>
      </c>
    </row>
    <row r="12" spans="2:44" x14ac:dyDescent="0.5">
      <c r="B12" s="18" t="s">
        <v>60</v>
      </c>
      <c r="C12" s="17">
        <v>0.302172606065708</v>
      </c>
      <c r="D12" s="17">
        <v>0.30512398113245298</v>
      </c>
      <c r="E12" s="17">
        <v>0.30047438459255699</v>
      </c>
      <c r="F12" s="17"/>
      <c r="G12" s="17">
        <v>0.13397504181823799</v>
      </c>
      <c r="H12" s="17">
        <v>0.20943860218468999</v>
      </c>
      <c r="I12" s="17">
        <v>0.23000398535990099</v>
      </c>
      <c r="J12" s="17">
        <v>0.31967940226665598</v>
      </c>
      <c r="K12" s="17">
        <v>0.44103250761709301</v>
      </c>
      <c r="L12" s="17">
        <v>0.44057996511694197</v>
      </c>
      <c r="M12" s="17"/>
      <c r="N12" s="17">
        <v>0.27400152935976602</v>
      </c>
      <c r="O12" s="17">
        <v>0.27123795768432202</v>
      </c>
      <c r="P12" s="17">
        <v>0.35790801184222398</v>
      </c>
      <c r="Q12" s="17">
        <v>0.31501028270924902</v>
      </c>
      <c r="R12" s="17"/>
      <c r="S12" s="17">
        <v>0.22348151744069</v>
      </c>
      <c r="T12" s="17">
        <v>0.36076782221488402</v>
      </c>
      <c r="U12" s="17">
        <v>0.309479483936692</v>
      </c>
      <c r="V12" s="17">
        <v>0.39917617768346197</v>
      </c>
      <c r="W12" s="17">
        <v>0.30762242009072899</v>
      </c>
      <c r="X12" s="17">
        <v>0.27641965458633699</v>
      </c>
      <c r="Y12" s="17">
        <v>0.38905684423034997</v>
      </c>
      <c r="Z12" s="17">
        <v>0.29635666353280499</v>
      </c>
      <c r="AA12" s="17">
        <v>0.26857168189726299</v>
      </c>
      <c r="AB12" s="17">
        <v>0.23183240792411</v>
      </c>
      <c r="AC12" s="17">
        <v>0.36875270965976797</v>
      </c>
      <c r="AD12" s="17">
        <v>0.16788738626810601</v>
      </c>
      <c r="AE12" s="17"/>
      <c r="AF12" s="17">
        <v>0.52346799156560997</v>
      </c>
      <c r="AG12" s="17">
        <v>0.187126073889649</v>
      </c>
      <c r="AH12" s="17">
        <v>0.19343507588953199</v>
      </c>
      <c r="AI12" s="17"/>
      <c r="AJ12" s="17">
        <v>0.50145976415303195</v>
      </c>
      <c r="AK12" s="17">
        <v>0.18676124122448301</v>
      </c>
      <c r="AL12" s="17">
        <v>0.16861020231280899</v>
      </c>
      <c r="AM12" s="17">
        <v>0.75264843873249898</v>
      </c>
      <c r="AN12" s="17">
        <v>0.221261003406725</v>
      </c>
      <c r="AO12" s="17"/>
      <c r="AP12" s="17">
        <v>0.44028565216096299</v>
      </c>
      <c r="AQ12" s="17">
        <v>0.185960304567858</v>
      </c>
      <c r="AR12" s="17">
        <v>0.17704238780776599</v>
      </c>
    </row>
    <row r="13" spans="2:44" x14ac:dyDescent="0.5">
      <c r="B13" s="18" t="s">
        <v>61</v>
      </c>
      <c r="C13" s="17">
        <v>0.17460254617926199</v>
      </c>
      <c r="D13" s="17">
        <v>0.16886258850536701</v>
      </c>
      <c r="E13" s="17">
        <v>0.178860639301786</v>
      </c>
      <c r="F13" s="17"/>
      <c r="G13" s="17">
        <v>0.20421831241152699</v>
      </c>
      <c r="H13" s="17">
        <v>0.14170734049797001</v>
      </c>
      <c r="I13" s="17">
        <v>0.17387381542494601</v>
      </c>
      <c r="J13" s="17">
        <v>0.15808751109281999</v>
      </c>
      <c r="K13" s="17">
        <v>0.19048196030918599</v>
      </c>
      <c r="L13" s="17">
        <v>0.18496535881319701</v>
      </c>
      <c r="M13" s="17"/>
      <c r="N13" s="17">
        <v>0.204942665552933</v>
      </c>
      <c r="O13" s="17">
        <v>0.20857182811284</v>
      </c>
      <c r="P13" s="17">
        <v>0.14504518483319601</v>
      </c>
      <c r="Q13" s="17">
        <v>0.13428748509166599</v>
      </c>
      <c r="R13" s="17"/>
      <c r="S13" s="17">
        <v>0.19074921318288601</v>
      </c>
      <c r="T13" s="17">
        <v>0.169564330911253</v>
      </c>
      <c r="U13" s="17">
        <v>0.20676036715188401</v>
      </c>
      <c r="V13" s="17">
        <v>0.138969888192637</v>
      </c>
      <c r="W13" s="17">
        <v>0.188460644573997</v>
      </c>
      <c r="X13" s="17">
        <v>0.16473835284867899</v>
      </c>
      <c r="Y13" s="17">
        <v>0.154082039798039</v>
      </c>
      <c r="Z13" s="17">
        <v>0.164091056181563</v>
      </c>
      <c r="AA13" s="17">
        <v>0.173114304708716</v>
      </c>
      <c r="AB13" s="17">
        <v>0.194474909371569</v>
      </c>
      <c r="AC13" s="17">
        <v>0.17755762236466299</v>
      </c>
      <c r="AD13" s="17">
        <v>0.14870530455377201</v>
      </c>
      <c r="AE13" s="17"/>
      <c r="AF13" s="17">
        <v>0.123645444812485</v>
      </c>
      <c r="AG13" s="17">
        <v>0.22828976985094901</v>
      </c>
      <c r="AH13" s="17">
        <v>0.12852779037065601</v>
      </c>
      <c r="AI13" s="17"/>
      <c r="AJ13" s="17">
        <v>0.13683132924660499</v>
      </c>
      <c r="AK13" s="17">
        <v>0.17581560621207501</v>
      </c>
      <c r="AL13" s="17">
        <v>0.237006103575536</v>
      </c>
      <c r="AM13" s="17">
        <v>5.0752072688417298E-2</v>
      </c>
      <c r="AN13" s="17">
        <v>0.15023651850644901</v>
      </c>
      <c r="AO13" s="17"/>
      <c r="AP13" s="17">
        <v>0.163518766027102</v>
      </c>
      <c r="AQ13" s="17">
        <v>0.16658747343192501</v>
      </c>
      <c r="AR13" s="17">
        <v>0.26912914543987299</v>
      </c>
    </row>
    <row r="14" spans="2:44" x14ac:dyDescent="0.5">
      <c r="B14" s="18" t="s">
        <v>62</v>
      </c>
      <c r="C14" s="17">
        <v>0.15225922906869099</v>
      </c>
      <c r="D14" s="17">
        <v>0.13709168886513201</v>
      </c>
      <c r="E14" s="17">
        <v>0.166736259101749</v>
      </c>
      <c r="F14" s="17"/>
      <c r="G14" s="17">
        <v>0.23069443125926201</v>
      </c>
      <c r="H14" s="17">
        <v>0.25156023803875199</v>
      </c>
      <c r="I14" s="17">
        <v>0.11809605412975201</v>
      </c>
      <c r="J14" s="17">
        <v>0.121401251336707</v>
      </c>
      <c r="K14" s="17">
        <v>0.13438987307564901</v>
      </c>
      <c r="L14" s="17">
        <v>8.4508360498496901E-2</v>
      </c>
      <c r="M14" s="17"/>
      <c r="N14" s="17">
        <v>0.146926040699389</v>
      </c>
      <c r="O14" s="17">
        <v>0.15403563252734701</v>
      </c>
      <c r="P14" s="17">
        <v>0.15309948876201199</v>
      </c>
      <c r="Q14" s="17">
        <v>0.15471288504567099</v>
      </c>
      <c r="R14" s="17"/>
      <c r="S14" s="17">
        <v>0.19465906616801901</v>
      </c>
      <c r="T14" s="17">
        <v>0.13198877581760601</v>
      </c>
      <c r="U14" s="17">
        <v>0.18350934916890799</v>
      </c>
      <c r="V14" s="17">
        <v>0.119001776710638</v>
      </c>
      <c r="W14" s="17">
        <v>0.13863065905618799</v>
      </c>
      <c r="X14" s="17">
        <v>0.137377974533304</v>
      </c>
      <c r="Y14" s="17">
        <v>0.123497981450797</v>
      </c>
      <c r="Z14" s="17">
        <v>0.19556077824051701</v>
      </c>
      <c r="AA14" s="17">
        <v>0.17485736613175901</v>
      </c>
      <c r="AB14" s="17">
        <v>0.143732180478535</v>
      </c>
      <c r="AC14" s="17">
        <v>0.11633976518045799</v>
      </c>
      <c r="AD14" s="17">
        <v>0.15701512223974301</v>
      </c>
      <c r="AE14" s="17"/>
      <c r="AF14" s="17">
        <v>9.2339546613904006E-2</v>
      </c>
      <c r="AG14" s="17">
        <v>0.17650164714723299</v>
      </c>
      <c r="AH14" s="17">
        <v>0.182485272053413</v>
      </c>
      <c r="AI14" s="17"/>
      <c r="AJ14" s="17">
        <v>0.106066453313098</v>
      </c>
      <c r="AK14" s="17">
        <v>0.21327986590668599</v>
      </c>
      <c r="AL14" s="17">
        <v>0.115852460912552</v>
      </c>
      <c r="AM14" s="17">
        <v>5.8693678200674997E-2</v>
      </c>
      <c r="AN14" s="17">
        <v>0.171352576386121</v>
      </c>
      <c r="AO14" s="17"/>
      <c r="AP14" s="17">
        <v>0.12154830252308201</v>
      </c>
      <c r="AQ14" s="17">
        <v>0.205773662380518</v>
      </c>
      <c r="AR14" s="17">
        <v>8.8677511304734793E-2</v>
      </c>
    </row>
    <row r="15" spans="2:44" x14ac:dyDescent="0.5">
      <c r="B15" s="18" t="s">
        <v>63</v>
      </c>
      <c r="C15" s="17">
        <v>0.15182418170018899</v>
      </c>
      <c r="D15" s="17">
        <v>0.15491677408733001</v>
      </c>
      <c r="E15" s="17">
        <v>0.14845293815383001</v>
      </c>
      <c r="F15" s="17"/>
      <c r="G15" s="17">
        <v>0.19056166895708901</v>
      </c>
      <c r="H15" s="17">
        <v>0.172251961705573</v>
      </c>
      <c r="I15" s="17">
        <v>0.100655276779214</v>
      </c>
      <c r="J15" s="17">
        <v>0.16496135664161099</v>
      </c>
      <c r="K15" s="17">
        <v>0.137671306680166</v>
      </c>
      <c r="L15" s="17">
        <v>0.150038024565362</v>
      </c>
      <c r="M15" s="17"/>
      <c r="N15" s="17">
        <v>0.122192565244175</v>
      </c>
      <c r="O15" s="17">
        <v>0.153966843511079</v>
      </c>
      <c r="P15" s="17">
        <v>0.15392044662822099</v>
      </c>
      <c r="Q15" s="17">
        <v>0.17926241245077501</v>
      </c>
      <c r="R15" s="17"/>
      <c r="S15" s="17">
        <v>0.20770517485592099</v>
      </c>
      <c r="T15" s="17">
        <v>0.12787946996163899</v>
      </c>
      <c r="U15" s="17">
        <v>0.15612983542165201</v>
      </c>
      <c r="V15" s="17">
        <v>0.15492278584823899</v>
      </c>
      <c r="W15" s="17">
        <v>0.156680689424222</v>
      </c>
      <c r="X15" s="17">
        <v>0.17073450305913199</v>
      </c>
      <c r="Y15" s="17">
        <v>0.14491987142365401</v>
      </c>
      <c r="Z15" s="17">
        <v>0.21529592952561899</v>
      </c>
      <c r="AA15" s="17">
        <v>0.124974644563253</v>
      </c>
      <c r="AB15" s="17">
        <v>0.11146521280883501</v>
      </c>
      <c r="AC15" s="17">
        <v>0.126156630814203</v>
      </c>
      <c r="AD15" s="17">
        <v>0.101796988143463</v>
      </c>
      <c r="AE15" s="17"/>
      <c r="AF15" s="17">
        <v>0.17853337170485001</v>
      </c>
      <c r="AG15" s="17">
        <v>0.118661690692898</v>
      </c>
      <c r="AH15" s="17">
        <v>0.15382418644165899</v>
      </c>
      <c r="AI15" s="17"/>
      <c r="AJ15" s="17">
        <v>0.18296854133625001</v>
      </c>
      <c r="AK15" s="17">
        <v>0.1046144498381</v>
      </c>
      <c r="AL15" s="17">
        <v>0.12247310554853499</v>
      </c>
      <c r="AM15" s="17">
        <v>0.33143956311362999</v>
      </c>
      <c r="AN15" s="17">
        <v>0.17829711664633</v>
      </c>
      <c r="AO15" s="17"/>
      <c r="AP15" s="17">
        <v>0.19510032299716901</v>
      </c>
      <c r="AQ15" s="17">
        <v>0.108356760567519</v>
      </c>
      <c r="AR15" s="17">
        <v>0.14087459448801801</v>
      </c>
    </row>
    <row r="16" spans="2:44" x14ac:dyDescent="0.5">
      <c r="B16" s="18" t="s">
        <v>64</v>
      </c>
      <c r="C16" s="17">
        <v>0.12072133636923001</v>
      </c>
      <c r="D16" s="17">
        <v>0.137606010029373</v>
      </c>
      <c r="E16" s="17">
        <v>0.104694131361398</v>
      </c>
      <c r="F16" s="17"/>
      <c r="G16" s="17">
        <v>0.19115254284974401</v>
      </c>
      <c r="H16" s="17">
        <v>0.164928044792436</v>
      </c>
      <c r="I16" s="17">
        <v>0.17425338388136899</v>
      </c>
      <c r="J16" s="17">
        <v>8.2629559697829397E-2</v>
      </c>
      <c r="K16" s="17">
        <v>5.2266389217426198E-2</v>
      </c>
      <c r="L16" s="17">
        <v>7.1430934118448905E-2</v>
      </c>
      <c r="M16" s="17"/>
      <c r="N16" s="17">
        <v>0.142942872372531</v>
      </c>
      <c r="O16" s="17">
        <v>0.10991171801995001</v>
      </c>
      <c r="P16" s="17">
        <v>0.111493496782475</v>
      </c>
      <c r="Q16" s="17">
        <v>0.11732263864043101</v>
      </c>
      <c r="R16" s="17"/>
      <c r="S16" s="17">
        <v>0.18384554963171701</v>
      </c>
      <c r="T16" s="17">
        <v>0.100903110303422</v>
      </c>
      <c r="U16" s="17">
        <v>9.9719757094356404E-2</v>
      </c>
      <c r="V16" s="17">
        <v>0.149023827401845</v>
      </c>
      <c r="W16" s="17">
        <v>7.5112625222892596E-2</v>
      </c>
      <c r="X16" s="17">
        <v>0.13796081317213299</v>
      </c>
      <c r="Y16" s="17">
        <v>9.1779566173317603E-2</v>
      </c>
      <c r="Z16" s="17">
        <v>0.1480071115695</v>
      </c>
      <c r="AA16" s="17">
        <v>0.12338183950649299</v>
      </c>
      <c r="AB16" s="17">
        <v>7.0617997522812101E-2</v>
      </c>
      <c r="AC16" s="17">
        <v>0.101636962090181</v>
      </c>
      <c r="AD16" s="17">
        <v>0.151283352774739</v>
      </c>
      <c r="AE16" s="17"/>
      <c r="AF16" s="17">
        <v>0.10449112145803199</v>
      </c>
      <c r="AG16" s="17">
        <v>0.10559918339028899</v>
      </c>
      <c r="AH16" s="17">
        <v>0.17781512795044499</v>
      </c>
      <c r="AI16" s="17"/>
      <c r="AJ16" s="17">
        <v>0.10982800005719</v>
      </c>
      <c r="AK16" s="17">
        <v>0.131310268274037</v>
      </c>
      <c r="AL16" s="17">
        <v>8.3390827755306998E-2</v>
      </c>
      <c r="AM16" s="17">
        <v>0.1673105786029</v>
      </c>
      <c r="AN16" s="17">
        <v>0.151126572497781</v>
      </c>
      <c r="AO16" s="17"/>
      <c r="AP16" s="17">
        <v>0.14628503381871799</v>
      </c>
      <c r="AQ16" s="17">
        <v>0.128331371818109</v>
      </c>
      <c r="AR16" s="17">
        <v>0.12756988145572401</v>
      </c>
    </row>
    <row r="17" spans="2:44" x14ac:dyDescent="0.5">
      <c r="B17" s="18" t="s">
        <v>65</v>
      </c>
      <c r="C17" s="17">
        <v>0.11487190009466</v>
      </c>
      <c r="D17" s="17">
        <v>0.12694057438100001</v>
      </c>
      <c r="E17" s="17">
        <v>0.10352831778560199</v>
      </c>
      <c r="F17" s="17"/>
      <c r="G17" s="17">
        <v>0.104064492720989</v>
      </c>
      <c r="H17" s="17">
        <v>0.10455510530596</v>
      </c>
      <c r="I17" s="17">
        <v>0.135180724799284</v>
      </c>
      <c r="J17" s="17">
        <v>0.13293367974818701</v>
      </c>
      <c r="K17" s="17">
        <v>8.4630727607825099E-2</v>
      </c>
      <c r="L17" s="17">
        <v>0.11950115917045501</v>
      </c>
      <c r="M17" s="17"/>
      <c r="N17" s="17">
        <v>0.14178142660391299</v>
      </c>
      <c r="O17" s="17">
        <v>0.119561093413091</v>
      </c>
      <c r="P17" s="17">
        <v>8.2693277839361298E-2</v>
      </c>
      <c r="Q17" s="17">
        <v>0.108470322177268</v>
      </c>
      <c r="R17" s="17"/>
      <c r="S17" s="17">
        <v>0.125823527587171</v>
      </c>
      <c r="T17" s="17">
        <v>0.153957442420188</v>
      </c>
      <c r="U17" s="17">
        <v>0.10386433977444</v>
      </c>
      <c r="V17" s="17">
        <v>0.102001347903725</v>
      </c>
      <c r="W17" s="17">
        <v>0.10790235512844799</v>
      </c>
      <c r="X17" s="17">
        <v>0.12012137919994</v>
      </c>
      <c r="Y17" s="17">
        <v>0.10235438631244</v>
      </c>
      <c r="Z17" s="17">
        <v>8.6890980166640402E-2</v>
      </c>
      <c r="AA17" s="17">
        <v>0.100652449535879</v>
      </c>
      <c r="AB17" s="17">
        <v>0.12789051197478199</v>
      </c>
      <c r="AC17" s="17">
        <v>0.12037185899370199</v>
      </c>
      <c r="AD17" s="17">
        <v>3.7028001950030802E-2</v>
      </c>
      <c r="AE17" s="17"/>
      <c r="AF17" s="17">
        <v>4.2049528416123201E-2</v>
      </c>
      <c r="AG17" s="17">
        <v>0.191953799980696</v>
      </c>
      <c r="AH17" s="17">
        <v>0.102916756412396</v>
      </c>
      <c r="AI17" s="17"/>
      <c r="AJ17" s="17">
        <v>7.0711876858548003E-2</v>
      </c>
      <c r="AK17" s="17">
        <v>0.16225302525046001</v>
      </c>
      <c r="AL17" s="17">
        <v>0.21338483077253001</v>
      </c>
      <c r="AM17" s="17">
        <v>8.1872948699072398E-2</v>
      </c>
      <c r="AN17" s="17">
        <v>7.7943579393378204E-2</v>
      </c>
      <c r="AO17" s="17"/>
      <c r="AP17" s="17">
        <v>7.2558660804903599E-2</v>
      </c>
      <c r="AQ17" s="17">
        <v>0.16363801330486399</v>
      </c>
      <c r="AR17" s="17">
        <v>0.18818065192554001</v>
      </c>
    </row>
    <row r="18" spans="2:44" x14ac:dyDescent="0.5">
      <c r="B18" s="18" t="s">
        <v>66</v>
      </c>
      <c r="C18" s="17">
        <v>9.1968023080457206E-2</v>
      </c>
      <c r="D18" s="17">
        <v>9.6431315089351197E-2</v>
      </c>
      <c r="E18" s="17">
        <v>8.7967130700043195E-2</v>
      </c>
      <c r="F18" s="17"/>
      <c r="G18" s="17">
        <v>3.8143452072251498E-2</v>
      </c>
      <c r="H18" s="17">
        <v>3.5068250877468801E-2</v>
      </c>
      <c r="I18" s="17">
        <v>7.7752022748876701E-2</v>
      </c>
      <c r="J18" s="17">
        <v>9.5064342153489106E-2</v>
      </c>
      <c r="K18" s="17">
        <v>0.12203518686015399</v>
      </c>
      <c r="L18" s="17">
        <v>0.16285521736689601</v>
      </c>
      <c r="M18" s="17"/>
      <c r="N18" s="17">
        <v>0.102331367940854</v>
      </c>
      <c r="O18" s="17">
        <v>8.8416452522681196E-2</v>
      </c>
      <c r="P18" s="17">
        <v>0.118514533359311</v>
      </c>
      <c r="Q18" s="17">
        <v>6.2087902251995897E-2</v>
      </c>
      <c r="R18" s="17"/>
      <c r="S18" s="17">
        <v>6.1201325558749603E-2</v>
      </c>
      <c r="T18" s="17">
        <v>8.68705920952485E-2</v>
      </c>
      <c r="U18" s="17">
        <v>8.6355585069395197E-2</v>
      </c>
      <c r="V18" s="17">
        <v>0.124525997448357</v>
      </c>
      <c r="W18" s="17">
        <v>9.4272469664222397E-2</v>
      </c>
      <c r="X18" s="17">
        <v>8.0024724302138805E-2</v>
      </c>
      <c r="Y18" s="17">
        <v>9.25765458387309E-2</v>
      </c>
      <c r="Z18" s="17">
        <v>0.12873205249575001</v>
      </c>
      <c r="AA18" s="17">
        <v>8.3351325811439697E-2</v>
      </c>
      <c r="AB18" s="17">
        <v>0.106534323895055</v>
      </c>
      <c r="AC18" s="17">
        <v>8.1772479318189706E-2</v>
      </c>
      <c r="AD18" s="17">
        <v>0.16050019735361101</v>
      </c>
      <c r="AE18" s="17"/>
      <c r="AF18" s="17">
        <v>0.143184513626022</v>
      </c>
      <c r="AG18" s="17">
        <v>6.9783678684970804E-2</v>
      </c>
      <c r="AH18" s="17">
        <v>6.9030771737180099E-2</v>
      </c>
      <c r="AI18" s="17"/>
      <c r="AJ18" s="17">
        <v>0.14914874555098501</v>
      </c>
      <c r="AK18" s="17">
        <v>5.85492133540573E-2</v>
      </c>
      <c r="AL18" s="17">
        <v>3.9702976704532801E-2</v>
      </c>
      <c r="AM18" s="17">
        <v>4.98438113687385E-2</v>
      </c>
      <c r="AN18" s="17">
        <v>8.38035536992906E-2</v>
      </c>
      <c r="AO18" s="17"/>
      <c r="AP18" s="17">
        <v>0.13997000751049099</v>
      </c>
      <c r="AQ18" s="17">
        <v>5.89009372907204E-2</v>
      </c>
      <c r="AR18" s="17">
        <v>9.0189472663805795E-2</v>
      </c>
    </row>
    <row r="19" spans="2:44" x14ac:dyDescent="0.5">
      <c r="B19" s="18" t="s">
        <v>67</v>
      </c>
      <c r="C19" s="17">
        <v>6.1431111380492301E-2</v>
      </c>
      <c r="D19" s="17">
        <v>7.5380923292274193E-2</v>
      </c>
      <c r="E19" s="17">
        <v>4.7094502341516603E-2</v>
      </c>
      <c r="F19" s="17"/>
      <c r="G19" s="17">
        <v>2.52562484574726E-2</v>
      </c>
      <c r="H19" s="17">
        <v>2.8712334613775599E-2</v>
      </c>
      <c r="I19" s="17">
        <v>3.4895795856743399E-2</v>
      </c>
      <c r="J19" s="17">
        <v>6.0318071549829301E-2</v>
      </c>
      <c r="K19" s="17">
        <v>8.3568658696204598E-2</v>
      </c>
      <c r="L19" s="17">
        <v>0.11976782821391201</v>
      </c>
      <c r="M19" s="17"/>
      <c r="N19" s="17">
        <v>6.29748330227487E-2</v>
      </c>
      <c r="O19" s="17">
        <v>6.41555484885762E-2</v>
      </c>
      <c r="P19" s="17">
        <v>6.0685372407774399E-2</v>
      </c>
      <c r="Q19" s="17">
        <v>5.6415675922091499E-2</v>
      </c>
      <c r="R19" s="17"/>
      <c r="S19" s="17">
        <v>3.0500759816877599E-2</v>
      </c>
      <c r="T19" s="17">
        <v>7.6153851228850003E-2</v>
      </c>
      <c r="U19" s="17">
        <v>5.38900829801005E-2</v>
      </c>
      <c r="V19" s="17">
        <v>9.9487781319687205E-2</v>
      </c>
      <c r="W19" s="17">
        <v>9.2878674140306594E-2</v>
      </c>
      <c r="X19" s="17">
        <v>6.8714355398191901E-2</v>
      </c>
      <c r="Y19" s="17">
        <v>5.4360715859414002E-2</v>
      </c>
      <c r="Z19" s="17">
        <v>3.2718339213419802E-2</v>
      </c>
      <c r="AA19" s="17">
        <v>5.5304936316415303E-2</v>
      </c>
      <c r="AB19" s="17">
        <v>5.1488558745323897E-2</v>
      </c>
      <c r="AC19" s="17">
        <v>6.1287496499821702E-2</v>
      </c>
      <c r="AD19" s="17">
        <v>6.2352043809859703E-2</v>
      </c>
      <c r="AE19" s="17"/>
      <c r="AF19" s="17">
        <v>9.9637972591724397E-2</v>
      </c>
      <c r="AG19" s="17">
        <v>4.5819419725919401E-2</v>
      </c>
      <c r="AH19" s="17">
        <v>4.2218309494113697E-2</v>
      </c>
      <c r="AI19" s="17"/>
      <c r="AJ19" s="17">
        <v>0.11000905850298701</v>
      </c>
      <c r="AK19" s="17">
        <v>2.2186444282726099E-2</v>
      </c>
      <c r="AL19" s="17">
        <v>6.0466585412373201E-2</v>
      </c>
      <c r="AM19" s="17">
        <v>9.5878503086357494E-2</v>
      </c>
      <c r="AN19" s="17">
        <v>5.4580901918517701E-2</v>
      </c>
      <c r="AO19" s="17"/>
      <c r="AP19" s="17">
        <v>8.7619918500432895E-2</v>
      </c>
      <c r="AQ19" s="17">
        <v>3.2606990499583599E-2</v>
      </c>
      <c r="AR19" s="17">
        <v>1.75118541617964E-2</v>
      </c>
    </row>
    <row r="20" spans="2:44" x14ac:dyDescent="0.5">
      <c r="B20" s="18" t="s">
        <v>68</v>
      </c>
      <c r="C20" s="17">
        <v>5.5029609648790098E-2</v>
      </c>
      <c r="D20" s="17">
        <v>5.4876279171501799E-2</v>
      </c>
      <c r="E20" s="17">
        <v>5.5395461052803498E-2</v>
      </c>
      <c r="F20" s="17"/>
      <c r="G20" s="17">
        <v>6.2469649483840803E-2</v>
      </c>
      <c r="H20" s="17">
        <v>7.3597676281021499E-2</v>
      </c>
      <c r="I20" s="17">
        <v>3.4121593673252501E-2</v>
      </c>
      <c r="J20" s="17">
        <v>3.5860265756453298E-2</v>
      </c>
      <c r="K20" s="17">
        <v>5.1126577322368201E-2</v>
      </c>
      <c r="L20" s="17">
        <v>7.0361217471990797E-2</v>
      </c>
      <c r="M20" s="17"/>
      <c r="N20" s="17">
        <v>5.2320229761122501E-2</v>
      </c>
      <c r="O20" s="17">
        <v>5.2658168187176897E-2</v>
      </c>
      <c r="P20" s="17">
        <v>5.9851782037360801E-2</v>
      </c>
      <c r="Q20" s="17">
        <v>5.6727292889974301E-2</v>
      </c>
      <c r="R20" s="17"/>
      <c r="S20" s="17">
        <v>7.27358176329191E-2</v>
      </c>
      <c r="T20" s="17">
        <v>5.3404453634090299E-2</v>
      </c>
      <c r="U20" s="17">
        <v>4.8408248412407998E-2</v>
      </c>
      <c r="V20" s="17">
        <v>6.3112789629752794E-2</v>
      </c>
      <c r="W20" s="17">
        <v>2.8041252130314501E-2</v>
      </c>
      <c r="X20" s="17">
        <v>7.1349007677450602E-2</v>
      </c>
      <c r="Y20" s="17">
        <v>7.0817850402657201E-2</v>
      </c>
      <c r="Z20" s="17">
        <v>5.8052509169895898E-2</v>
      </c>
      <c r="AA20" s="17">
        <v>5.0417269626310199E-2</v>
      </c>
      <c r="AB20" s="17">
        <v>1.96378906407647E-2</v>
      </c>
      <c r="AC20" s="17">
        <v>5.9065909751604598E-2</v>
      </c>
      <c r="AD20" s="17">
        <v>5.7001483663934503E-2</v>
      </c>
      <c r="AE20" s="17"/>
      <c r="AF20" s="17">
        <v>6.9851326210462097E-2</v>
      </c>
      <c r="AG20" s="17">
        <v>3.61941409476179E-2</v>
      </c>
      <c r="AH20" s="17">
        <v>6.40982776924236E-2</v>
      </c>
      <c r="AI20" s="17"/>
      <c r="AJ20" s="17">
        <v>6.8821263977465602E-2</v>
      </c>
      <c r="AK20" s="17">
        <v>3.4102543225429799E-2</v>
      </c>
      <c r="AL20" s="17">
        <v>5.51575471431138E-2</v>
      </c>
      <c r="AM20" s="17">
        <v>7.4138315527239401E-2</v>
      </c>
      <c r="AN20" s="17">
        <v>5.0682913258651902E-2</v>
      </c>
      <c r="AO20" s="17"/>
      <c r="AP20" s="17">
        <v>8.8950870880637398E-2</v>
      </c>
      <c r="AQ20" s="17">
        <v>2.6161245505891498E-2</v>
      </c>
      <c r="AR20" s="17">
        <v>3.8049748974187197E-2</v>
      </c>
    </row>
    <row r="21" spans="2:44" ht="28.7" x14ac:dyDescent="0.5">
      <c r="B21" s="18" t="s">
        <v>69</v>
      </c>
      <c r="C21" s="17">
        <v>5.0678051797995699E-2</v>
      </c>
      <c r="D21" s="17">
        <v>6.0063107341048597E-2</v>
      </c>
      <c r="E21" s="17">
        <v>4.0761573721405001E-2</v>
      </c>
      <c r="F21" s="17"/>
      <c r="G21" s="17">
        <v>0.118302036989826</v>
      </c>
      <c r="H21" s="17">
        <v>9.0066143181650904E-2</v>
      </c>
      <c r="I21" s="17">
        <v>4.1828250438989099E-2</v>
      </c>
      <c r="J21" s="17">
        <v>3.6382791642188397E-2</v>
      </c>
      <c r="K21" s="17">
        <v>1.6180383865930102E-2</v>
      </c>
      <c r="L21" s="17">
        <v>1.5798819134365299E-2</v>
      </c>
      <c r="M21" s="17"/>
      <c r="N21" s="17">
        <v>4.2696687417335101E-2</v>
      </c>
      <c r="O21" s="17">
        <v>4.9353632499939903E-2</v>
      </c>
      <c r="P21" s="17">
        <v>5.9373366257056401E-2</v>
      </c>
      <c r="Q21" s="17">
        <v>5.35227163120729E-2</v>
      </c>
      <c r="R21" s="17"/>
      <c r="S21" s="17">
        <v>8.6031075397393297E-2</v>
      </c>
      <c r="T21" s="17">
        <v>5.3672851900284903E-2</v>
      </c>
      <c r="U21" s="17">
        <v>2.84477745827512E-2</v>
      </c>
      <c r="V21" s="17">
        <v>4.1616848862293103E-2</v>
      </c>
      <c r="W21" s="17">
        <v>6.5670605318686903E-2</v>
      </c>
      <c r="X21" s="17">
        <v>3.4656012780111302E-2</v>
      </c>
      <c r="Y21" s="17">
        <v>3.03738321447375E-2</v>
      </c>
      <c r="Z21" s="17">
        <v>2.3543070372332098E-2</v>
      </c>
      <c r="AA21" s="17">
        <v>5.1082926419301102E-2</v>
      </c>
      <c r="AB21" s="17">
        <v>6.4301410019646996E-2</v>
      </c>
      <c r="AC21" s="17">
        <v>3.8923725423730599E-2</v>
      </c>
      <c r="AD21" s="17">
        <v>3.9570987219056199E-2</v>
      </c>
      <c r="AE21" s="17"/>
      <c r="AF21" s="17">
        <v>2.96304003392956E-2</v>
      </c>
      <c r="AG21" s="17">
        <v>5.4111946684861599E-2</v>
      </c>
      <c r="AH21" s="17">
        <v>6.21285935455545E-2</v>
      </c>
      <c r="AI21" s="17"/>
      <c r="AJ21" s="17">
        <v>2.09112673237381E-2</v>
      </c>
      <c r="AK21" s="17">
        <v>6.6202863703357304E-2</v>
      </c>
      <c r="AL21" s="17">
        <v>6.63638267926491E-2</v>
      </c>
      <c r="AM21" s="17">
        <v>0</v>
      </c>
      <c r="AN21" s="17">
        <v>5.0871023056862197E-2</v>
      </c>
      <c r="AO21" s="17"/>
      <c r="AP21" s="17">
        <v>4.29222289184314E-2</v>
      </c>
      <c r="AQ21" s="17">
        <v>6.6574986440400996E-2</v>
      </c>
      <c r="AR21" s="17">
        <v>6.85484660807784E-2</v>
      </c>
    </row>
    <row r="22" spans="2:44" x14ac:dyDescent="0.5">
      <c r="B22" s="18" t="s">
        <v>70</v>
      </c>
      <c r="C22" s="17">
        <v>3.2818104326407901E-2</v>
      </c>
      <c r="D22" s="17">
        <v>3.262898323064E-2</v>
      </c>
      <c r="E22" s="17">
        <v>3.3131747694708398E-2</v>
      </c>
      <c r="F22" s="17"/>
      <c r="G22" s="17">
        <v>1.3709989176529901E-2</v>
      </c>
      <c r="H22" s="17">
        <v>2.7969600191909999E-2</v>
      </c>
      <c r="I22" s="17">
        <v>3.1455068974267301E-2</v>
      </c>
      <c r="J22" s="17">
        <v>3.6288235295837697E-2</v>
      </c>
      <c r="K22" s="17">
        <v>4.1361653404928103E-2</v>
      </c>
      <c r="L22" s="17">
        <v>4.2005393554334899E-2</v>
      </c>
      <c r="M22" s="17"/>
      <c r="N22" s="17">
        <v>3.7332458060898598E-2</v>
      </c>
      <c r="O22" s="17">
        <v>1.8553690892069898E-2</v>
      </c>
      <c r="P22" s="17">
        <v>2.76940406761251E-2</v>
      </c>
      <c r="Q22" s="17">
        <v>4.5388985623724398E-2</v>
      </c>
      <c r="R22" s="17"/>
      <c r="S22" s="17">
        <v>4.9333845241303999E-2</v>
      </c>
      <c r="T22" s="17">
        <v>3.67640244370738E-2</v>
      </c>
      <c r="U22" s="17">
        <v>2.2754209988145101E-2</v>
      </c>
      <c r="V22" s="17">
        <v>2.5156201347609299E-2</v>
      </c>
      <c r="W22" s="17">
        <v>2.0194783570056898E-2</v>
      </c>
      <c r="X22" s="17">
        <v>2.2790646875880002E-2</v>
      </c>
      <c r="Y22" s="17">
        <v>1.25899093018342E-2</v>
      </c>
      <c r="Z22" s="17">
        <v>2.7730473832024601E-2</v>
      </c>
      <c r="AA22" s="17">
        <v>4.3558737276279597E-2</v>
      </c>
      <c r="AB22" s="17">
        <v>2.9019397611662799E-2</v>
      </c>
      <c r="AC22" s="17">
        <v>3.4894581928589102E-2</v>
      </c>
      <c r="AD22" s="17">
        <v>7.7606809116388703E-2</v>
      </c>
      <c r="AE22" s="17"/>
      <c r="AF22" s="17">
        <v>3.9131824209527301E-2</v>
      </c>
      <c r="AG22" s="17">
        <v>3.0693521028410699E-2</v>
      </c>
      <c r="AH22" s="17">
        <v>3.18786834152388E-2</v>
      </c>
      <c r="AI22" s="17"/>
      <c r="AJ22" s="17">
        <v>3.10043323978198E-2</v>
      </c>
      <c r="AK22" s="17">
        <v>4.0197531750924401E-2</v>
      </c>
      <c r="AL22" s="17">
        <v>4.8154485791602898E-2</v>
      </c>
      <c r="AM22" s="17">
        <v>7.6075851062501407E-2</v>
      </c>
      <c r="AN22" s="17">
        <v>2.0604764544331799E-2</v>
      </c>
      <c r="AO22" s="17"/>
      <c r="AP22" s="17">
        <v>3.60466720697896E-2</v>
      </c>
      <c r="AQ22" s="17">
        <v>3.3821924369928001E-2</v>
      </c>
      <c r="AR22" s="17">
        <v>6.5436477359670495E-2</v>
      </c>
    </row>
    <row r="23" spans="2:44" ht="28.7" x14ac:dyDescent="0.5">
      <c r="B23" s="18" t="s">
        <v>71</v>
      </c>
      <c r="C23" s="17">
        <v>3.2528793154733601E-2</v>
      </c>
      <c r="D23" s="17">
        <v>3.2149422701735798E-2</v>
      </c>
      <c r="E23" s="17">
        <v>3.3027227928270002E-2</v>
      </c>
      <c r="F23" s="17"/>
      <c r="G23" s="17">
        <v>4.49480256246447E-2</v>
      </c>
      <c r="H23" s="17">
        <v>6.2450598831376603E-2</v>
      </c>
      <c r="I23" s="17">
        <v>3.21308695224925E-2</v>
      </c>
      <c r="J23" s="17">
        <v>3.8337692321236197E-2</v>
      </c>
      <c r="K23" s="17">
        <v>6.4678727182013902E-3</v>
      </c>
      <c r="L23" s="17">
        <v>1.3105065622642499E-2</v>
      </c>
      <c r="M23" s="17"/>
      <c r="N23" s="17">
        <v>5.0724336677882099E-2</v>
      </c>
      <c r="O23" s="17">
        <v>3.5291822878188703E-2</v>
      </c>
      <c r="P23" s="17">
        <v>2.3640917889494802E-2</v>
      </c>
      <c r="Q23" s="17">
        <v>1.81784074895486E-2</v>
      </c>
      <c r="R23" s="17"/>
      <c r="S23" s="17">
        <v>4.2426824549824299E-2</v>
      </c>
      <c r="T23" s="17">
        <v>3.1958390965274801E-2</v>
      </c>
      <c r="U23" s="17">
        <v>3.7462298082076198E-2</v>
      </c>
      <c r="V23" s="17">
        <v>4.1629833030077203E-2</v>
      </c>
      <c r="W23" s="17">
        <v>2.2896028463059499E-2</v>
      </c>
      <c r="X23" s="17">
        <v>3.6708944266722998E-2</v>
      </c>
      <c r="Y23" s="17">
        <v>3.3699911149533898E-2</v>
      </c>
      <c r="Z23" s="17">
        <v>2.2692876233740101E-2</v>
      </c>
      <c r="AA23" s="17">
        <v>2.523531117928E-2</v>
      </c>
      <c r="AB23" s="17">
        <v>9.1888642943262298E-3</v>
      </c>
      <c r="AC23" s="17">
        <v>3.64712068617482E-2</v>
      </c>
      <c r="AD23" s="17">
        <v>5.8449444131664301E-2</v>
      </c>
      <c r="AE23" s="17"/>
      <c r="AF23" s="17">
        <v>2.2802887417242099E-2</v>
      </c>
      <c r="AG23" s="17">
        <v>4.1995941823658497E-2</v>
      </c>
      <c r="AH23" s="17">
        <v>2.9381588859127301E-2</v>
      </c>
      <c r="AI23" s="17"/>
      <c r="AJ23" s="17">
        <v>1.9329487081173699E-2</v>
      </c>
      <c r="AK23" s="17">
        <v>4.7298782487914602E-2</v>
      </c>
      <c r="AL23" s="17">
        <v>4.26478887386504E-2</v>
      </c>
      <c r="AM23" s="17">
        <v>0</v>
      </c>
      <c r="AN23" s="17">
        <v>4.3680860437098602E-2</v>
      </c>
      <c r="AO23" s="17"/>
      <c r="AP23" s="17">
        <v>2.45681257205978E-2</v>
      </c>
      <c r="AQ23" s="17">
        <v>4.6702111802584198E-2</v>
      </c>
      <c r="AR23" s="17">
        <v>1.56299055946711E-2</v>
      </c>
    </row>
    <row r="24" spans="2:44" x14ac:dyDescent="0.5">
      <c r="B24" s="18" t="s">
        <v>72</v>
      </c>
      <c r="C24" s="17">
        <v>2.0065846181622701E-3</v>
      </c>
      <c r="D24" s="17">
        <v>1.80662941059781E-3</v>
      </c>
      <c r="E24" s="17">
        <v>2.2098733081564702E-3</v>
      </c>
      <c r="F24" s="17"/>
      <c r="G24" s="17">
        <v>3.2703331735606201E-3</v>
      </c>
      <c r="H24" s="17">
        <v>2.9570133686349699E-3</v>
      </c>
      <c r="I24" s="17">
        <v>3.59542705515565E-3</v>
      </c>
      <c r="J24" s="17">
        <v>0</v>
      </c>
      <c r="K24" s="17">
        <v>3.0944164881935498E-3</v>
      </c>
      <c r="L24" s="17">
        <v>0</v>
      </c>
      <c r="M24" s="17"/>
      <c r="N24" s="17">
        <v>5.5936761933801796E-3</v>
      </c>
      <c r="O24" s="17">
        <v>0</v>
      </c>
      <c r="P24" s="17">
        <v>0</v>
      </c>
      <c r="Q24" s="17">
        <v>2.0100853516049001E-3</v>
      </c>
      <c r="R24" s="17"/>
      <c r="S24" s="17">
        <v>3.2475641257003998E-3</v>
      </c>
      <c r="T24" s="17">
        <v>0</v>
      </c>
      <c r="U24" s="17">
        <v>0</v>
      </c>
      <c r="V24" s="17">
        <v>0</v>
      </c>
      <c r="W24" s="17">
        <v>0</v>
      </c>
      <c r="X24" s="17">
        <v>5.5745913960658098E-3</v>
      </c>
      <c r="Y24" s="17">
        <v>0</v>
      </c>
      <c r="Z24" s="17">
        <v>0</v>
      </c>
      <c r="AA24" s="17">
        <v>3.9664117879791901E-3</v>
      </c>
      <c r="AB24" s="17">
        <v>6.81904937040581E-3</v>
      </c>
      <c r="AC24" s="17">
        <v>0</v>
      </c>
      <c r="AD24" s="17">
        <v>0</v>
      </c>
      <c r="AE24" s="17"/>
      <c r="AF24" s="17">
        <v>1.4134274041265999E-3</v>
      </c>
      <c r="AG24" s="17">
        <v>0</v>
      </c>
      <c r="AH24" s="17">
        <v>6.8604933495163001E-3</v>
      </c>
      <c r="AI24" s="17"/>
      <c r="AJ24" s="17">
        <v>0</v>
      </c>
      <c r="AK24" s="17">
        <v>0</v>
      </c>
      <c r="AL24" s="17">
        <v>0</v>
      </c>
      <c r="AM24" s="17">
        <v>0</v>
      </c>
      <c r="AN24" s="17">
        <v>7.21026496348166E-3</v>
      </c>
      <c r="AO24" s="17"/>
      <c r="AP24" s="17">
        <v>0</v>
      </c>
      <c r="AQ24" s="17">
        <v>0</v>
      </c>
      <c r="AR24" s="17">
        <v>0</v>
      </c>
    </row>
    <row r="25" spans="2:44" x14ac:dyDescent="0.5">
      <c r="B25" s="18" t="s">
        <v>73</v>
      </c>
      <c r="C25" s="19">
        <v>5.1800544554849604E-3</v>
      </c>
      <c r="D25" s="19">
        <v>5.44674595971809E-3</v>
      </c>
      <c r="E25" s="19">
        <v>4.9397549637950197E-3</v>
      </c>
      <c r="F25" s="19"/>
      <c r="G25" s="19">
        <v>1.42337928876496E-2</v>
      </c>
      <c r="H25" s="19">
        <v>6.59034554241351E-3</v>
      </c>
      <c r="I25" s="19">
        <v>9.5511204209694101E-3</v>
      </c>
      <c r="J25" s="19">
        <v>0</v>
      </c>
      <c r="K25" s="19">
        <v>3.1964561346294099E-3</v>
      </c>
      <c r="L25" s="19">
        <v>0</v>
      </c>
      <c r="M25" s="19"/>
      <c r="N25" s="19">
        <v>7.4320620338884204E-3</v>
      </c>
      <c r="O25" s="19">
        <v>5.8582887237770397E-3</v>
      </c>
      <c r="P25" s="19">
        <v>7.5698803533673503E-3</v>
      </c>
      <c r="Q25" s="19">
        <v>0</v>
      </c>
      <c r="R25" s="19"/>
      <c r="S25" s="19">
        <v>1.02577025230272E-2</v>
      </c>
      <c r="T25" s="19">
        <v>0</v>
      </c>
      <c r="U25" s="19">
        <v>5.9292319514543303E-3</v>
      </c>
      <c r="V25" s="19">
        <v>5.0033695858940803E-3</v>
      </c>
      <c r="W25" s="19">
        <v>0</v>
      </c>
      <c r="X25" s="19">
        <v>7.3012715068332904E-3</v>
      </c>
      <c r="Y25" s="19">
        <v>0</v>
      </c>
      <c r="Z25" s="19">
        <v>0</v>
      </c>
      <c r="AA25" s="19">
        <v>8.8002801942887992E-3</v>
      </c>
      <c r="AB25" s="19">
        <v>1.32530328974987E-2</v>
      </c>
      <c r="AC25" s="19">
        <v>0</v>
      </c>
      <c r="AD25" s="19">
        <v>0</v>
      </c>
      <c r="AE25" s="19"/>
      <c r="AF25" s="19">
        <v>3.24615910221951E-3</v>
      </c>
      <c r="AG25" s="19">
        <v>1.5473454148220199E-3</v>
      </c>
      <c r="AH25" s="19">
        <v>1.2369189036635E-2</v>
      </c>
      <c r="AI25" s="19"/>
      <c r="AJ25" s="19">
        <v>1.82999873348114E-3</v>
      </c>
      <c r="AK25" s="19">
        <v>0</v>
      </c>
      <c r="AL25" s="19">
        <v>0</v>
      </c>
      <c r="AM25" s="19">
        <v>0</v>
      </c>
      <c r="AN25" s="19">
        <v>1.3005578339018499E-2</v>
      </c>
      <c r="AO25" s="19"/>
      <c r="AP25" s="19">
        <v>0</v>
      </c>
      <c r="AQ25" s="19">
        <v>3.0315050195432302E-3</v>
      </c>
      <c r="AR25" s="19">
        <v>0</v>
      </c>
    </row>
    <row r="26" spans="2:44" x14ac:dyDescent="0.5">
      <c r="B26" s="16"/>
    </row>
    <row r="27" spans="2:44" x14ac:dyDescent="0.5">
      <c r="B27" t="s">
        <v>76</v>
      </c>
    </row>
    <row r="28" spans="2:44" x14ac:dyDescent="0.5">
      <c r="B28" t="s">
        <v>77</v>
      </c>
    </row>
    <row r="30" spans="2:44" x14ac:dyDescent="0.5">
      <c r="B30" s="8" t="str">
        <f>HYPERLINK("#'Contents'!A1", "Return to Contents")</f>
        <v>Return to Contents</v>
      </c>
    </row>
  </sheetData>
  <mergeCells count="8">
    <mergeCell ref="AJ5:AN5"/>
    <mergeCell ref="AP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B2:AR18"/>
  <sheetViews>
    <sheetView showGridLines="0" workbookViewId="0">
      <pane xSplit="2" topLeftCell="C1" activePane="topRight" state="frozen"/>
      <selection pane="topRight"/>
    </sheetView>
  </sheetViews>
  <sheetFormatPr defaultColWidth="10.8203125" defaultRowHeight="14.35" x14ac:dyDescent="0.5"/>
  <cols>
    <col min="2" max="2" width="25.703125" customWidth="1"/>
    <col min="3" max="5" width="10.703125" customWidth="1"/>
    <col min="6" max="6" width="2.17578125" customWidth="1"/>
    <col min="7" max="12" width="10.703125" customWidth="1"/>
    <col min="13" max="13" width="2.17578125" customWidth="1"/>
    <col min="14" max="17" width="10.703125" customWidth="1"/>
    <col min="18" max="18" width="2.17578125" customWidth="1"/>
    <col min="19" max="30" width="10.703125" customWidth="1"/>
    <col min="31" max="31" width="2.17578125" customWidth="1"/>
    <col min="32" max="34" width="10.703125" customWidth="1"/>
    <col min="35" max="35" width="2.17578125" customWidth="1"/>
    <col min="36" max="40" width="10.703125" customWidth="1"/>
    <col min="41" max="41" width="2.17578125" customWidth="1"/>
    <col min="42" max="44" width="10.703125" customWidth="1"/>
    <col min="45" max="45" width="2.17578125" customWidth="1"/>
  </cols>
  <sheetData>
    <row r="2" spans="2:44" ht="40" customHeight="1" x14ac:dyDescent="0.5">
      <c r="D2" s="30" t="s">
        <v>218</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row>
    <row r="5" spans="2:44" ht="30" customHeight="1" x14ac:dyDescent="0.5">
      <c r="B5" s="15"/>
      <c r="C5" s="15"/>
      <c r="D5" s="29" t="s">
        <v>50</v>
      </c>
      <c r="E5" s="29"/>
      <c r="F5" s="15"/>
      <c r="G5" s="29" t="s">
        <v>51</v>
      </c>
      <c r="H5" s="29"/>
      <c r="I5" s="29"/>
      <c r="J5" s="29"/>
      <c r="K5" s="29"/>
      <c r="L5" s="29"/>
      <c r="M5" s="15"/>
      <c r="N5" s="29" t="s">
        <v>52</v>
      </c>
      <c r="O5" s="29"/>
      <c r="P5" s="29"/>
      <c r="Q5" s="29"/>
      <c r="R5" s="15"/>
      <c r="S5" s="29" t="s">
        <v>53</v>
      </c>
      <c r="T5" s="29"/>
      <c r="U5" s="29"/>
      <c r="V5" s="29"/>
      <c r="W5" s="29"/>
      <c r="X5" s="29"/>
      <c r="Y5" s="29"/>
      <c r="Z5" s="29"/>
      <c r="AA5" s="29"/>
      <c r="AB5" s="29"/>
      <c r="AC5" s="29"/>
      <c r="AD5" s="29"/>
      <c r="AE5" s="15"/>
      <c r="AF5" s="29" t="s">
        <v>54</v>
      </c>
      <c r="AG5" s="29"/>
      <c r="AH5" s="29"/>
      <c r="AI5" s="15"/>
      <c r="AJ5" s="29" t="s">
        <v>55</v>
      </c>
      <c r="AK5" s="29"/>
      <c r="AL5" s="29"/>
      <c r="AM5" s="29"/>
      <c r="AN5" s="29"/>
      <c r="AO5" s="15"/>
      <c r="AP5" s="29" t="s">
        <v>56</v>
      </c>
      <c r="AQ5" s="29"/>
      <c r="AR5" s="29"/>
    </row>
    <row r="6" spans="2:44" ht="43" x14ac:dyDescent="0.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row>
    <row r="7" spans="2:44" ht="30" customHeight="1" x14ac:dyDescent="0.5">
      <c r="B7" s="10" t="s">
        <v>18</v>
      </c>
      <c r="C7" s="10">
        <v>1015</v>
      </c>
      <c r="D7" s="10">
        <v>479</v>
      </c>
      <c r="E7" s="10">
        <v>533</v>
      </c>
      <c r="F7" s="10"/>
      <c r="G7" s="10">
        <v>141</v>
      </c>
      <c r="H7" s="10">
        <v>150</v>
      </c>
      <c r="I7" s="10">
        <v>174</v>
      </c>
      <c r="J7" s="10">
        <v>163</v>
      </c>
      <c r="K7" s="10">
        <v>150</v>
      </c>
      <c r="L7" s="10">
        <v>237</v>
      </c>
      <c r="M7" s="10"/>
      <c r="N7" s="10">
        <v>271</v>
      </c>
      <c r="O7" s="10">
        <v>294</v>
      </c>
      <c r="P7" s="10">
        <v>199</v>
      </c>
      <c r="Q7" s="10">
        <v>249</v>
      </c>
      <c r="R7" s="10"/>
      <c r="S7" s="10">
        <v>149</v>
      </c>
      <c r="T7" s="10">
        <v>139</v>
      </c>
      <c r="U7" s="10">
        <v>79</v>
      </c>
      <c r="V7" s="10">
        <v>89</v>
      </c>
      <c r="W7" s="10">
        <v>78</v>
      </c>
      <c r="X7" s="10">
        <v>98</v>
      </c>
      <c r="Y7" s="10">
        <v>69</v>
      </c>
      <c r="Z7" s="10">
        <v>43</v>
      </c>
      <c r="AA7" s="10">
        <v>111</v>
      </c>
      <c r="AB7" s="10">
        <v>79</v>
      </c>
      <c r="AC7" s="10">
        <v>56</v>
      </c>
      <c r="AD7" s="10">
        <v>25</v>
      </c>
      <c r="AE7" s="10"/>
      <c r="AF7" s="10">
        <v>358</v>
      </c>
      <c r="AG7" s="10">
        <v>417</v>
      </c>
      <c r="AH7" s="10">
        <v>147</v>
      </c>
      <c r="AI7" s="10"/>
      <c r="AJ7" s="10">
        <v>346</v>
      </c>
      <c r="AK7" s="10">
        <v>272</v>
      </c>
      <c r="AL7" s="10">
        <v>68</v>
      </c>
      <c r="AM7" s="10">
        <v>20</v>
      </c>
      <c r="AN7" s="10">
        <v>146</v>
      </c>
      <c r="AO7" s="10"/>
      <c r="AP7" s="10">
        <v>202</v>
      </c>
      <c r="AQ7" s="10">
        <v>362</v>
      </c>
      <c r="AR7" s="10">
        <v>59</v>
      </c>
    </row>
    <row r="8" spans="2:44" ht="30" customHeight="1" x14ac:dyDescent="0.5">
      <c r="B8" s="11" t="s">
        <v>19</v>
      </c>
      <c r="C8" s="11">
        <v>1014</v>
      </c>
      <c r="D8" s="11">
        <v>488</v>
      </c>
      <c r="E8" s="11">
        <v>523</v>
      </c>
      <c r="F8" s="11"/>
      <c r="G8" s="11">
        <v>134</v>
      </c>
      <c r="H8" s="11">
        <v>174</v>
      </c>
      <c r="I8" s="11">
        <v>181</v>
      </c>
      <c r="J8" s="11">
        <v>168</v>
      </c>
      <c r="K8" s="11">
        <v>138</v>
      </c>
      <c r="L8" s="11">
        <v>218</v>
      </c>
      <c r="M8" s="11"/>
      <c r="N8" s="11">
        <v>268</v>
      </c>
      <c r="O8" s="11">
        <v>279</v>
      </c>
      <c r="P8" s="11">
        <v>212</v>
      </c>
      <c r="Q8" s="11">
        <v>252</v>
      </c>
      <c r="R8" s="11"/>
      <c r="S8" s="11">
        <v>145</v>
      </c>
      <c r="T8" s="11">
        <v>136</v>
      </c>
      <c r="U8" s="11">
        <v>78</v>
      </c>
      <c r="V8" s="11">
        <v>86</v>
      </c>
      <c r="W8" s="11">
        <v>77</v>
      </c>
      <c r="X8" s="11">
        <v>92</v>
      </c>
      <c r="Y8" s="11">
        <v>68</v>
      </c>
      <c r="Z8" s="11">
        <v>41</v>
      </c>
      <c r="AA8" s="11">
        <v>108</v>
      </c>
      <c r="AB8" s="11">
        <v>101</v>
      </c>
      <c r="AC8" s="11">
        <v>53</v>
      </c>
      <c r="AD8" s="11">
        <v>29</v>
      </c>
      <c r="AE8" s="11"/>
      <c r="AF8" s="11">
        <v>350</v>
      </c>
      <c r="AG8" s="11">
        <v>423</v>
      </c>
      <c r="AH8" s="11">
        <v>152</v>
      </c>
      <c r="AI8" s="11"/>
      <c r="AJ8" s="11">
        <v>338</v>
      </c>
      <c r="AK8" s="11">
        <v>273</v>
      </c>
      <c r="AL8" s="11">
        <v>66</v>
      </c>
      <c r="AM8" s="11">
        <v>19</v>
      </c>
      <c r="AN8" s="11">
        <v>148</v>
      </c>
      <c r="AO8" s="11"/>
      <c r="AP8" s="11">
        <v>201</v>
      </c>
      <c r="AQ8" s="11">
        <v>364</v>
      </c>
      <c r="AR8" s="11">
        <v>57</v>
      </c>
    </row>
    <row r="9" spans="2:44" ht="28.7" x14ac:dyDescent="0.5">
      <c r="B9" s="18" t="s">
        <v>209</v>
      </c>
      <c r="C9" s="17">
        <v>0.30317444053035603</v>
      </c>
      <c r="D9" s="17">
        <v>0.34645680870734602</v>
      </c>
      <c r="E9" s="17">
        <v>0.26238159142807499</v>
      </c>
      <c r="F9" s="17"/>
      <c r="G9" s="17">
        <v>0.26938854022606801</v>
      </c>
      <c r="H9" s="17">
        <v>0.33334195545919099</v>
      </c>
      <c r="I9" s="17">
        <v>0.30647234764654402</v>
      </c>
      <c r="J9" s="17">
        <v>0.218998793204982</v>
      </c>
      <c r="K9" s="17">
        <v>0.255412995786926</v>
      </c>
      <c r="L9" s="17">
        <v>0.39265993274466698</v>
      </c>
      <c r="M9" s="17"/>
      <c r="N9" s="17">
        <v>0.36462871120887203</v>
      </c>
      <c r="O9" s="17">
        <v>0.25005707482316503</v>
      </c>
      <c r="P9" s="17">
        <v>0.29610379318192898</v>
      </c>
      <c r="Q9" s="17">
        <v>0.30481360083696502</v>
      </c>
      <c r="R9" s="17"/>
      <c r="S9" s="17">
        <v>0.32664681846275601</v>
      </c>
      <c r="T9" s="17">
        <v>0.27079077690153103</v>
      </c>
      <c r="U9" s="17">
        <v>0.28821817481376399</v>
      </c>
      <c r="V9" s="17">
        <v>0.34520684783843297</v>
      </c>
      <c r="W9" s="17">
        <v>0.35978421472767202</v>
      </c>
      <c r="X9" s="17">
        <v>0.28042441985415301</v>
      </c>
      <c r="Y9" s="17">
        <v>0.40899400490525301</v>
      </c>
      <c r="Z9" s="17">
        <v>0.32245308992595401</v>
      </c>
      <c r="AA9" s="17">
        <v>0.25569827997689498</v>
      </c>
      <c r="AB9" s="17">
        <v>0.27160332613918298</v>
      </c>
      <c r="AC9" s="17">
        <v>0.29777433124664399</v>
      </c>
      <c r="AD9" s="17">
        <v>0.193569850392525</v>
      </c>
      <c r="AE9" s="17"/>
      <c r="AF9" s="17">
        <v>0.31149068802623697</v>
      </c>
      <c r="AG9" s="17">
        <v>0.321997173032533</v>
      </c>
      <c r="AH9" s="17">
        <v>0.25904703925877198</v>
      </c>
      <c r="AI9" s="17"/>
      <c r="AJ9" s="17">
        <v>0.35682655807598102</v>
      </c>
      <c r="AK9" s="17">
        <v>0.338866859490494</v>
      </c>
      <c r="AL9" s="17">
        <v>0.22663943742071799</v>
      </c>
      <c r="AM9" s="17">
        <v>0.45222637398813198</v>
      </c>
      <c r="AN9" s="17">
        <v>0.19778343904179099</v>
      </c>
      <c r="AO9" s="17"/>
      <c r="AP9" s="17">
        <v>0.36327151462499202</v>
      </c>
      <c r="AQ9" s="17">
        <v>0.35020834530719902</v>
      </c>
      <c r="AR9" s="17">
        <v>0.223503621435056</v>
      </c>
    </row>
    <row r="10" spans="2:44" ht="28.7" x14ac:dyDescent="0.5">
      <c r="B10" s="18" t="s">
        <v>210</v>
      </c>
      <c r="C10" s="17">
        <v>0.47497116208672002</v>
      </c>
      <c r="D10" s="17">
        <v>0.44886419804651301</v>
      </c>
      <c r="E10" s="17">
        <v>0.50210586674403102</v>
      </c>
      <c r="F10" s="17"/>
      <c r="G10" s="17">
        <v>0.43865225429253601</v>
      </c>
      <c r="H10" s="17">
        <v>0.48240701405776498</v>
      </c>
      <c r="I10" s="17">
        <v>0.418572335028221</v>
      </c>
      <c r="J10" s="17">
        <v>0.52635103939254202</v>
      </c>
      <c r="K10" s="17">
        <v>0.55414738967630806</v>
      </c>
      <c r="L10" s="17">
        <v>0.44815733715816303</v>
      </c>
      <c r="M10" s="17"/>
      <c r="N10" s="17">
        <v>0.44119747100452</v>
      </c>
      <c r="O10" s="17">
        <v>0.56047186531385196</v>
      </c>
      <c r="P10" s="17">
        <v>0.46542255891946199</v>
      </c>
      <c r="Q10" s="17">
        <v>0.42027287875076902</v>
      </c>
      <c r="R10" s="17"/>
      <c r="S10" s="17">
        <v>0.47550101871088002</v>
      </c>
      <c r="T10" s="17">
        <v>0.487297694421368</v>
      </c>
      <c r="U10" s="17">
        <v>0.443250808707425</v>
      </c>
      <c r="V10" s="17">
        <v>0.42674661777174799</v>
      </c>
      <c r="W10" s="17">
        <v>0.50371692316567795</v>
      </c>
      <c r="X10" s="17">
        <v>0.46534297204064701</v>
      </c>
      <c r="Y10" s="17">
        <v>0.41688669009403501</v>
      </c>
      <c r="Z10" s="17">
        <v>0.46951657627707699</v>
      </c>
      <c r="AA10" s="17">
        <v>0.43924863000042302</v>
      </c>
      <c r="AB10" s="17">
        <v>0.532211904563619</v>
      </c>
      <c r="AC10" s="17">
        <v>0.56712967612662002</v>
      </c>
      <c r="AD10" s="17">
        <v>0.50610238447434597</v>
      </c>
      <c r="AE10" s="17"/>
      <c r="AF10" s="17">
        <v>0.49521072983154601</v>
      </c>
      <c r="AG10" s="17">
        <v>0.48766199390408899</v>
      </c>
      <c r="AH10" s="17">
        <v>0.41214499957796702</v>
      </c>
      <c r="AI10" s="17"/>
      <c r="AJ10" s="17">
        <v>0.48397431142548097</v>
      </c>
      <c r="AK10" s="17">
        <v>0.44141282872459803</v>
      </c>
      <c r="AL10" s="17">
        <v>0.60886621062720403</v>
      </c>
      <c r="AM10" s="17">
        <v>0.35309855358919101</v>
      </c>
      <c r="AN10" s="17">
        <v>0.45546852576367602</v>
      </c>
      <c r="AO10" s="17"/>
      <c r="AP10" s="17">
        <v>0.47660212241220101</v>
      </c>
      <c r="AQ10" s="17">
        <v>0.46608870206754099</v>
      </c>
      <c r="AR10" s="17">
        <v>0.48342200840611699</v>
      </c>
    </row>
    <row r="11" spans="2:44" ht="28.7" x14ac:dyDescent="0.5">
      <c r="B11" s="18" t="s">
        <v>211</v>
      </c>
      <c r="C11" s="17">
        <v>0.108418401798449</v>
      </c>
      <c r="D11" s="17">
        <v>9.5381716595162702E-2</v>
      </c>
      <c r="E11" s="17">
        <v>0.119388800571857</v>
      </c>
      <c r="F11" s="17"/>
      <c r="G11" s="17">
        <v>0.19929374789287399</v>
      </c>
      <c r="H11" s="17">
        <v>0.10581936759902601</v>
      </c>
      <c r="I11" s="17">
        <v>0.13436603690778801</v>
      </c>
      <c r="J11" s="17">
        <v>0.11090886316065</v>
      </c>
      <c r="K11" s="17">
        <v>7.0103902129027396E-2</v>
      </c>
      <c r="L11" s="17">
        <v>5.5344364196923602E-2</v>
      </c>
      <c r="M11" s="17"/>
      <c r="N11" s="17">
        <v>9.5302722820476901E-2</v>
      </c>
      <c r="O11" s="17">
        <v>0.10965208135636199</v>
      </c>
      <c r="P11" s="17">
        <v>0.12663990730758401</v>
      </c>
      <c r="Q11" s="17">
        <v>0.10647261323235099</v>
      </c>
      <c r="R11" s="17"/>
      <c r="S11" s="17">
        <v>0.101085397716121</v>
      </c>
      <c r="T11" s="17">
        <v>0.13450062220914999</v>
      </c>
      <c r="U11" s="17">
        <v>0.113601046836596</v>
      </c>
      <c r="V11" s="17">
        <v>8.0107274319985697E-2</v>
      </c>
      <c r="W11" s="17">
        <v>7.2131571219687204E-2</v>
      </c>
      <c r="X11" s="17">
        <v>0.10863316714335</v>
      </c>
      <c r="Y11" s="17">
        <v>7.3363707781067905E-2</v>
      </c>
      <c r="Z11" s="17">
        <v>0.11875136604219499</v>
      </c>
      <c r="AA11" s="17">
        <v>0.160437463058238</v>
      </c>
      <c r="AB11" s="17">
        <v>0.10471213438976699</v>
      </c>
      <c r="AC11" s="17">
        <v>4.9487999235968097E-2</v>
      </c>
      <c r="AD11" s="17">
        <v>0.184838892680185</v>
      </c>
      <c r="AE11" s="17"/>
      <c r="AF11" s="17">
        <v>8.2837586955491302E-2</v>
      </c>
      <c r="AG11" s="17">
        <v>0.10635654695740999</v>
      </c>
      <c r="AH11" s="17">
        <v>0.122249973320289</v>
      </c>
      <c r="AI11" s="17"/>
      <c r="AJ11" s="17">
        <v>7.8082200381571598E-2</v>
      </c>
      <c r="AK11" s="17">
        <v>0.13670711099826299</v>
      </c>
      <c r="AL11" s="17">
        <v>9.6815706887455305E-2</v>
      </c>
      <c r="AM11" s="17">
        <v>0</v>
      </c>
      <c r="AN11" s="17">
        <v>0.119283567296225</v>
      </c>
      <c r="AO11" s="17"/>
      <c r="AP11" s="17">
        <v>7.0045673202841205E-2</v>
      </c>
      <c r="AQ11" s="17">
        <v>0.115041309543781</v>
      </c>
      <c r="AR11" s="17">
        <v>0.184821418761031</v>
      </c>
    </row>
    <row r="12" spans="2:44" ht="28.7" x14ac:dyDescent="0.5">
      <c r="B12" s="18" t="s">
        <v>212</v>
      </c>
      <c r="C12" s="17">
        <v>2.9215304345586501E-2</v>
      </c>
      <c r="D12" s="17">
        <v>4.4772405311237599E-2</v>
      </c>
      <c r="E12" s="17">
        <v>1.4856970765716401E-2</v>
      </c>
      <c r="F12" s="17"/>
      <c r="G12" s="17">
        <v>2.3020113030927401E-2</v>
      </c>
      <c r="H12" s="17">
        <v>3.5760154762837101E-2</v>
      </c>
      <c r="I12" s="17">
        <v>4.1542499458302802E-2</v>
      </c>
      <c r="J12" s="17">
        <v>2.9703884163190902E-2</v>
      </c>
      <c r="K12" s="17">
        <v>1.8080478071394901E-2</v>
      </c>
      <c r="L12" s="17">
        <v>2.4279416226481401E-2</v>
      </c>
      <c r="M12" s="17"/>
      <c r="N12" s="17">
        <v>2.8046493414983002E-2</v>
      </c>
      <c r="O12" s="17">
        <v>3.1273909288181301E-2</v>
      </c>
      <c r="P12" s="17">
        <v>1.9812436293483299E-2</v>
      </c>
      <c r="Q12" s="17">
        <v>3.6320356094470103E-2</v>
      </c>
      <c r="R12" s="17"/>
      <c r="S12" s="17">
        <v>2.58932303550224E-2</v>
      </c>
      <c r="T12" s="17">
        <v>4.2588613299772801E-2</v>
      </c>
      <c r="U12" s="17">
        <v>1.26802947292711E-2</v>
      </c>
      <c r="V12" s="17">
        <v>7.0738519781187295E-2</v>
      </c>
      <c r="W12" s="17">
        <v>0</v>
      </c>
      <c r="X12" s="17">
        <v>2.34155714027642E-2</v>
      </c>
      <c r="Y12" s="17">
        <v>2.8508169007000098E-2</v>
      </c>
      <c r="Z12" s="17">
        <v>0</v>
      </c>
      <c r="AA12" s="17">
        <v>4.5340040469612E-2</v>
      </c>
      <c r="AB12" s="17">
        <v>2.87024700733917E-2</v>
      </c>
      <c r="AC12" s="17">
        <v>0</v>
      </c>
      <c r="AD12" s="17">
        <v>3.9141733517208697E-2</v>
      </c>
      <c r="AE12" s="17"/>
      <c r="AF12" s="17">
        <v>3.0120687400381301E-2</v>
      </c>
      <c r="AG12" s="17">
        <v>2.9765320634680299E-2</v>
      </c>
      <c r="AH12" s="17">
        <v>2.29490803314907E-2</v>
      </c>
      <c r="AI12" s="17"/>
      <c r="AJ12" s="17">
        <v>1.9017303663909399E-2</v>
      </c>
      <c r="AK12" s="17">
        <v>2.5077999830058501E-2</v>
      </c>
      <c r="AL12" s="17">
        <v>2.59636072073254E-2</v>
      </c>
      <c r="AM12" s="17">
        <v>9.2152191875655307E-2</v>
      </c>
      <c r="AN12" s="17">
        <v>4.1126970180981402E-2</v>
      </c>
      <c r="AO12" s="17"/>
      <c r="AP12" s="17">
        <v>2.70477985342336E-2</v>
      </c>
      <c r="AQ12" s="17">
        <v>2.2228885182443901E-2</v>
      </c>
      <c r="AR12" s="17">
        <v>3.2319888598346301E-2</v>
      </c>
    </row>
    <row r="13" spans="2:44" x14ac:dyDescent="0.5">
      <c r="B13" s="18" t="s">
        <v>87</v>
      </c>
      <c r="C13" s="19">
        <v>8.4220691238888507E-2</v>
      </c>
      <c r="D13" s="19">
        <v>6.45248713397404E-2</v>
      </c>
      <c r="E13" s="19">
        <v>0.101266770490321</v>
      </c>
      <c r="F13" s="19"/>
      <c r="G13" s="19">
        <v>6.9645344557595301E-2</v>
      </c>
      <c r="H13" s="19">
        <v>4.2671508121181402E-2</v>
      </c>
      <c r="I13" s="19">
        <v>9.9046780959143904E-2</v>
      </c>
      <c r="J13" s="19">
        <v>0.114037420078635</v>
      </c>
      <c r="K13" s="19">
        <v>0.102255234336343</v>
      </c>
      <c r="L13" s="19">
        <v>7.9558949673765103E-2</v>
      </c>
      <c r="M13" s="19"/>
      <c r="N13" s="19">
        <v>7.0824601551147795E-2</v>
      </c>
      <c r="O13" s="19">
        <v>4.85450692184397E-2</v>
      </c>
      <c r="P13" s="19">
        <v>9.2021304297541795E-2</v>
      </c>
      <c r="Q13" s="19">
        <v>0.13212055108544399</v>
      </c>
      <c r="R13" s="19"/>
      <c r="S13" s="19">
        <v>7.0873534755220305E-2</v>
      </c>
      <c r="T13" s="19">
        <v>6.4822293168178904E-2</v>
      </c>
      <c r="U13" s="19">
        <v>0.14224967491294399</v>
      </c>
      <c r="V13" s="19">
        <v>7.7200740288645694E-2</v>
      </c>
      <c r="W13" s="19">
        <v>6.4367290886962303E-2</v>
      </c>
      <c r="X13" s="19">
        <v>0.122183869559085</v>
      </c>
      <c r="Y13" s="19">
        <v>7.2247428212644099E-2</v>
      </c>
      <c r="Z13" s="19">
        <v>8.9278967754773106E-2</v>
      </c>
      <c r="AA13" s="19">
        <v>9.9275586494832202E-2</v>
      </c>
      <c r="AB13" s="19">
        <v>6.2770164834039494E-2</v>
      </c>
      <c r="AC13" s="19">
        <v>8.5607993390767703E-2</v>
      </c>
      <c r="AD13" s="19">
        <v>7.6347138935735498E-2</v>
      </c>
      <c r="AE13" s="19"/>
      <c r="AF13" s="19">
        <v>8.0340307786344295E-2</v>
      </c>
      <c r="AG13" s="19">
        <v>5.4218965471287003E-2</v>
      </c>
      <c r="AH13" s="19">
        <v>0.18360890751148101</v>
      </c>
      <c r="AI13" s="19"/>
      <c r="AJ13" s="19">
        <v>6.2099626453057097E-2</v>
      </c>
      <c r="AK13" s="19">
        <v>5.7935200956585803E-2</v>
      </c>
      <c r="AL13" s="19">
        <v>4.1715037857297202E-2</v>
      </c>
      <c r="AM13" s="19">
        <v>0.10252288054702199</v>
      </c>
      <c r="AN13" s="19">
        <v>0.18633749771732699</v>
      </c>
      <c r="AO13" s="19"/>
      <c r="AP13" s="19">
        <v>6.3032891225732496E-2</v>
      </c>
      <c r="AQ13" s="19">
        <v>4.6432757899035497E-2</v>
      </c>
      <c r="AR13" s="19">
        <v>7.5933062799448697E-2</v>
      </c>
    </row>
    <row r="14" spans="2:44" x14ac:dyDescent="0.5">
      <c r="B14" s="16" t="s">
        <v>194</v>
      </c>
    </row>
    <row r="15" spans="2:44" x14ac:dyDescent="0.5">
      <c r="B15" t="s">
        <v>76</v>
      </c>
    </row>
    <row r="16" spans="2:44" x14ac:dyDescent="0.5">
      <c r="B16" t="s">
        <v>77</v>
      </c>
    </row>
    <row r="18" spans="2:2" x14ac:dyDescent="0.5">
      <c r="B18" s="8" t="str">
        <f>HYPERLINK("#'Contents'!A1", "Return to Contents")</f>
        <v>Return to Contents</v>
      </c>
    </row>
  </sheetData>
  <mergeCells count="8">
    <mergeCell ref="AJ5:AN5"/>
    <mergeCell ref="AP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B2:AR20"/>
  <sheetViews>
    <sheetView showGridLines="0" topLeftCell="A3" workbookViewId="0">
      <pane xSplit="2" topLeftCell="C1" activePane="topRight" state="frozen"/>
      <selection pane="topRight" activeCell="B20" sqref="B20"/>
    </sheetView>
  </sheetViews>
  <sheetFormatPr defaultColWidth="10.8203125" defaultRowHeight="14.35" x14ac:dyDescent="0.5"/>
  <cols>
    <col min="2" max="2" width="25.703125" customWidth="1"/>
    <col min="3" max="5" width="10.703125" customWidth="1"/>
    <col min="6" max="6" width="2.17578125" customWidth="1"/>
    <col min="7" max="12" width="10.703125" customWidth="1"/>
    <col min="13" max="13" width="2.17578125" customWidth="1"/>
    <col min="14" max="17" width="10.703125" customWidth="1"/>
    <col min="18" max="18" width="2.17578125" customWidth="1"/>
    <col min="19" max="30" width="10.703125" customWidth="1"/>
    <col min="31" max="31" width="2.17578125" customWidth="1"/>
    <col min="32" max="34" width="10.703125" customWidth="1"/>
    <col min="35" max="35" width="2.17578125" customWidth="1"/>
    <col min="36" max="40" width="10.703125" customWidth="1"/>
    <col min="41" max="41" width="2.17578125" customWidth="1"/>
    <col min="42" max="44" width="10.703125" customWidth="1"/>
    <col min="45" max="45" width="2.17578125" customWidth="1"/>
  </cols>
  <sheetData>
    <row r="2" spans="2:44" ht="40" customHeight="1" x14ac:dyDescent="0.5">
      <c r="D2" s="30" t="s">
        <v>225</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row>
    <row r="5" spans="2:44" ht="30" customHeight="1" x14ac:dyDescent="0.5">
      <c r="B5" s="15"/>
      <c r="C5" s="15"/>
      <c r="D5" s="29" t="s">
        <v>50</v>
      </c>
      <c r="E5" s="29"/>
      <c r="F5" s="15"/>
      <c r="G5" s="29" t="s">
        <v>51</v>
      </c>
      <c r="H5" s="29"/>
      <c r="I5" s="29"/>
      <c r="J5" s="29"/>
      <c r="K5" s="29"/>
      <c r="L5" s="29"/>
      <c r="M5" s="15"/>
      <c r="N5" s="29" t="s">
        <v>52</v>
      </c>
      <c r="O5" s="29"/>
      <c r="P5" s="29"/>
      <c r="Q5" s="29"/>
      <c r="R5" s="15"/>
      <c r="S5" s="29" t="s">
        <v>53</v>
      </c>
      <c r="T5" s="29"/>
      <c r="U5" s="29"/>
      <c r="V5" s="29"/>
      <c r="W5" s="29"/>
      <c r="X5" s="29"/>
      <c r="Y5" s="29"/>
      <c r="Z5" s="29"/>
      <c r="AA5" s="29"/>
      <c r="AB5" s="29"/>
      <c r="AC5" s="29"/>
      <c r="AD5" s="29"/>
      <c r="AE5" s="15"/>
      <c r="AF5" s="29" t="s">
        <v>54</v>
      </c>
      <c r="AG5" s="29"/>
      <c r="AH5" s="29"/>
      <c r="AI5" s="15"/>
      <c r="AJ5" s="29" t="s">
        <v>55</v>
      </c>
      <c r="AK5" s="29"/>
      <c r="AL5" s="29"/>
      <c r="AM5" s="29"/>
      <c r="AN5" s="29"/>
      <c r="AO5" s="15"/>
      <c r="AP5" s="29" t="s">
        <v>56</v>
      </c>
      <c r="AQ5" s="29"/>
      <c r="AR5" s="29"/>
    </row>
    <row r="6" spans="2:44" ht="43" x14ac:dyDescent="0.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row>
    <row r="7" spans="2:44" ht="30" customHeight="1" x14ac:dyDescent="0.5">
      <c r="B7" s="10" t="s">
        <v>18</v>
      </c>
      <c r="C7" s="10">
        <v>2011</v>
      </c>
      <c r="D7" s="10">
        <v>973</v>
      </c>
      <c r="E7" s="10">
        <v>1034</v>
      </c>
      <c r="F7" s="10"/>
      <c r="G7" s="10">
        <v>293</v>
      </c>
      <c r="H7" s="10">
        <v>293</v>
      </c>
      <c r="I7" s="10">
        <v>331</v>
      </c>
      <c r="J7" s="10">
        <v>331</v>
      </c>
      <c r="K7" s="10">
        <v>305</v>
      </c>
      <c r="L7" s="10">
        <v>458</v>
      </c>
      <c r="M7" s="10"/>
      <c r="N7" s="10">
        <v>545</v>
      </c>
      <c r="O7" s="10">
        <v>548</v>
      </c>
      <c r="P7" s="10">
        <v>415</v>
      </c>
      <c r="Q7" s="10">
        <v>498</v>
      </c>
      <c r="R7" s="10"/>
      <c r="S7" s="10">
        <v>288</v>
      </c>
      <c r="T7" s="10">
        <v>268</v>
      </c>
      <c r="U7" s="10">
        <v>162</v>
      </c>
      <c r="V7" s="10">
        <v>184</v>
      </c>
      <c r="W7" s="10">
        <v>142</v>
      </c>
      <c r="X7" s="10">
        <v>193</v>
      </c>
      <c r="Y7" s="10">
        <v>161</v>
      </c>
      <c r="Z7" s="10">
        <v>83</v>
      </c>
      <c r="AA7" s="10">
        <v>227</v>
      </c>
      <c r="AB7" s="10">
        <v>144</v>
      </c>
      <c r="AC7" s="10">
        <v>107</v>
      </c>
      <c r="AD7" s="10">
        <v>52</v>
      </c>
      <c r="AE7" s="10"/>
      <c r="AF7" s="10">
        <v>728</v>
      </c>
      <c r="AG7" s="10">
        <v>785</v>
      </c>
      <c r="AH7" s="10">
        <v>299</v>
      </c>
      <c r="AI7" s="10"/>
      <c r="AJ7" s="10">
        <v>692</v>
      </c>
      <c r="AK7" s="10">
        <v>539</v>
      </c>
      <c r="AL7" s="10">
        <v>143</v>
      </c>
      <c r="AM7" s="10">
        <v>38</v>
      </c>
      <c r="AN7" s="10">
        <v>294</v>
      </c>
      <c r="AO7" s="10"/>
      <c r="AP7" s="10">
        <v>390</v>
      </c>
      <c r="AQ7" s="10">
        <v>732</v>
      </c>
      <c r="AR7" s="10">
        <v>133</v>
      </c>
    </row>
    <row r="8" spans="2:44" ht="30" customHeight="1" x14ac:dyDescent="0.5">
      <c r="B8" s="11" t="s">
        <v>19</v>
      </c>
      <c r="C8" s="11">
        <v>2011</v>
      </c>
      <c r="D8" s="11">
        <v>992</v>
      </c>
      <c r="E8" s="11">
        <v>1015</v>
      </c>
      <c r="F8" s="11"/>
      <c r="G8" s="11">
        <v>280</v>
      </c>
      <c r="H8" s="11">
        <v>341</v>
      </c>
      <c r="I8" s="11">
        <v>343</v>
      </c>
      <c r="J8" s="11">
        <v>343</v>
      </c>
      <c r="K8" s="11">
        <v>283</v>
      </c>
      <c r="L8" s="11">
        <v>420</v>
      </c>
      <c r="M8" s="11"/>
      <c r="N8" s="11">
        <v>541</v>
      </c>
      <c r="O8" s="11">
        <v>522</v>
      </c>
      <c r="P8" s="11">
        <v>441</v>
      </c>
      <c r="Q8" s="11">
        <v>502</v>
      </c>
      <c r="R8" s="11"/>
      <c r="S8" s="11">
        <v>282</v>
      </c>
      <c r="T8" s="11">
        <v>261</v>
      </c>
      <c r="U8" s="11">
        <v>161</v>
      </c>
      <c r="V8" s="11">
        <v>181</v>
      </c>
      <c r="W8" s="11">
        <v>141</v>
      </c>
      <c r="X8" s="11">
        <v>181</v>
      </c>
      <c r="Y8" s="11">
        <v>161</v>
      </c>
      <c r="Z8" s="11">
        <v>80</v>
      </c>
      <c r="AA8" s="11">
        <v>221</v>
      </c>
      <c r="AB8" s="11">
        <v>181</v>
      </c>
      <c r="AC8" s="11">
        <v>101</v>
      </c>
      <c r="AD8" s="11">
        <v>60</v>
      </c>
      <c r="AE8" s="11"/>
      <c r="AF8" s="11">
        <v>714</v>
      </c>
      <c r="AG8" s="11">
        <v>797</v>
      </c>
      <c r="AH8" s="11">
        <v>308</v>
      </c>
      <c r="AI8" s="11"/>
      <c r="AJ8" s="11">
        <v>674</v>
      </c>
      <c r="AK8" s="11">
        <v>545</v>
      </c>
      <c r="AL8" s="11">
        <v>138</v>
      </c>
      <c r="AM8" s="11">
        <v>36</v>
      </c>
      <c r="AN8" s="11">
        <v>298</v>
      </c>
      <c r="AO8" s="11"/>
      <c r="AP8" s="11">
        <v>383</v>
      </c>
      <c r="AQ8" s="11">
        <v>736</v>
      </c>
      <c r="AR8" s="11">
        <v>130</v>
      </c>
    </row>
    <row r="9" spans="2:44" ht="43" x14ac:dyDescent="0.5">
      <c r="B9" s="18" t="s">
        <v>219</v>
      </c>
      <c r="C9" s="17">
        <v>0.16383706824671701</v>
      </c>
      <c r="D9" s="17">
        <v>0.178579106687005</v>
      </c>
      <c r="E9" s="17">
        <v>0.14913433243117899</v>
      </c>
      <c r="F9" s="17"/>
      <c r="G9" s="17">
        <v>0.15166155266863099</v>
      </c>
      <c r="H9" s="17">
        <v>0.15197698997212999</v>
      </c>
      <c r="I9" s="17">
        <v>0.193007014426127</v>
      </c>
      <c r="J9" s="17">
        <v>0.15169982224921699</v>
      </c>
      <c r="K9" s="17">
        <v>0.187375296140421</v>
      </c>
      <c r="L9" s="17">
        <v>0.151792879916229</v>
      </c>
      <c r="M9" s="17"/>
      <c r="N9" s="17">
        <v>0.19511422055692201</v>
      </c>
      <c r="O9" s="17">
        <v>0.14303176256015501</v>
      </c>
      <c r="P9" s="17">
        <v>0.167796583698054</v>
      </c>
      <c r="Q9" s="17">
        <v>0.149917684174524</v>
      </c>
      <c r="R9" s="17"/>
      <c r="S9" s="17">
        <v>0.15954011297863999</v>
      </c>
      <c r="T9" s="17">
        <v>0.14259605751034399</v>
      </c>
      <c r="U9" s="17">
        <v>0.160898216898895</v>
      </c>
      <c r="V9" s="17">
        <v>0.213329629795253</v>
      </c>
      <c r="W9" s="17">
        <v>0.191079555272509</v>
      </c>
      <c r="X9" s="17">
        <v>0.178030043150886</v>
      </c>
      <c r="Y9" s="17">
        <v>0.161508188258076</v>
      </c>
      <c r="Z9" s="17">
        <v>0.187739180373485</v>
      </c>
      <c r="AA9" s="17">
        <v>0.19380407415419901</v>
      </c>
      <c r="AB9" s="17">
        <v>0.109439213519408</v>
      </c>
      <c r="AC9" s="17">
        <v>0.149716393290729</v>
      </c>
      <c r="AD9" s="17">
        <v>7.9973141217506205E-2</v>
      </c>
      <c r="AE9" s="17"/>
      <c r="AF9" s="17">
        <v>0.170634325959335</v>
      </c>
      <c r="AG9" s="17">
        <v>0.16187312848052399</v>
      </c>
      <c r="AH9" s="17">
        <v>0.166903085011707</v>
      </c>
      <c r="AI9" s="17"/>
      <c r="AJ9" s="17">
        <v>0.18942491242012699</v>
      </c>
      <c r="AK9" s="17">
        <v>0.15691956384689601</v>
      </c>
      <c r="AL9" s="17">
        <v>0.13333311046778801</v>
      </c>
      <c r="AM9" s="17">
        <v>0.123400327862426</v>
      </c>
      <c r="AN9" s="17">
        <v>0.15481792466879701</v>
      </c>
      <c r="AO9" s="17"/>
      <c r="AP9" s="17">
        <v>0.19904596472514699</v>
      </c>
      <c r="AQ9" s="17">
        <v>0.15611022029255101</v>
      </c>
      <c r="AR9" s="17">
        <v>0.143944558484636</v>
      </c>
    </row>
    <row r="10" spans="2:44" ht="28.7" x14ac:dyDescent="0.5">
      <c r="B10" s="18" t="s">
        <v>220</v>
      </c>
      <c r="C10" s="17">
        <v>0.22305158084180801</v>
      </c>
      <c r="D10" s="17">
        <v>0.245578690777946</v>
      </c>
      <c r="E10" s="17">
        <v>0.20191180275967399</v>
      </c>
      <c r="F10" s="17"/>
      <c r="G10" s="17">
        <v>0.194547720072412</v>
      </c>
      <c r="H10" s="17">
        <v>0.23838284200208601</v>
      </c>
      <c r="I10" s="17">
        <v>0.15586563724449901</v>
      </c>
      <c r="J10" s="17">
        <v>0.213749280155654</v>
      </c>
      <c r="K10" s="17">
        <v>0.26884288803848899</v>
      </c>
      <c r="L10" s="17">
        <v>0.26119711575417798</v>
      </c>
      <c r="M10" s="17"/>
      <c r="N10" s="17">
        <v>0.237397059618941</v>
      </c>
      <c r="O10" s="17">
        <v>0.22460462518621399</v>
      </c>
      <c r="P10" s="17">
        <v>0.223042477762742</v>
      </c>
      <c r="Q10" s="17">
        <v>0.20820632027580899</v>
      </c>
      <c r="R10" s="17"/>
      <c r="S10" s="17">
        <v>0.22752707333143199</v>
      </c>
      <c r="T10" s="17">
        <v>0.27171321923957398</v>
      </c>
      <c r="U10" s="17">
        <v>0.188939414057988</v>
      </c>
      <c r="V10" s="17">
        <v>0.186501555998039</v>
      </c>
      <c r="W10" s="17">
        <v>0.19953813134954801</v>
      </c>
      <c r="X10" s="17">
        <v>0.20523936959890299</v>
      </c>
      <c r="Y10" s="17">
        <v>0.22113228659716899</v>
      </c>
      <c r="Z10" s="17">
        <v>0.156174653539154</v>
      </c>
      <c r="AA10" s="17">
        <v>0.23483171761972299</v>
      </c>
      <c r="AB10" s="17">
        <v>0.27631853483005397</v>
      </c>
      <c r="AC10" s="17">
        <v>0.19461260425097099</v>
      </c>
      <c r="AD10" s="17">
        <v>0.23929951752745099</v>
      </c>
      <c r="AE10" s="17"/>
      <c r="AF10" s="17">
        <v>0.23547959886023301</v>
      </c>
      <c r="AG10" s="17">
        <v>0.21707532088685</v>
      </c>
      <c r="AH10" s="17">
        <v>0.22163434222178599</v>
      </c>
      <c r="AI10" s="17"/>
      <c r="AJ10" s="17">
        <v>0.264111994791766</v>
      </c>
      <c r="AK10" s="17">
        <v>0.19270356049100301</v>
      </c>
      <c r="AL10" s="17">
        <v>0.207666687946615</v>
      </c>
      <c r="AM10" s="17">
        <v>9.2557848883969895E-2</v>
      </c>
      <c r="AN10" s="17">
        <v>0.21606131748103199</v>
      </c>
      <c r="AO10" s="17"/>
      <c r="AP10" s="17">
        <v>0.25762879696024599</v>
      </c>
      <c r="AQ10" s="17">
        <v>0.21609143312861101</v>
      </c>
      <c r="AR10" s="17">
        <v>0.23005354362733699</v>
      </c>
    </row>
    <row r="11" spans="2:44" ht="43" x14ac:dyDescent="0.5">
      <c r="B11" s="18" t="s">
        <v>221</v>
      </c>
      <c r="C11" s="17">
        <v>7.6765973607291996E-2</v>
      </c>
      <c r="D11" s="17">
        <v>7.50293743574523E-2</v>
      </c>
      <c r="E11" s="17">
        <v>7.7820875284291005E-2</v>
      </c>
      <c r="F11" s="17"/>
      <c r="G11" s="17">
        <v>7.5594357685430505E-2</v>
      </c>
      <c r="H11" s="17">
        <v>0.107927604917348</v>
      </c>
      <c r="I11" s="17">
        <v>7.2635279318078505E-2</v>
      </c>
      <c r="J11" s="17">
        <v>5.67128632330135E-2</v>
      </c>
      <c r="K11" s="17">
        <v>6.6702955219430801E-2</v>
      </c>
      <c r="L11" s="17">
        <v>7.8776004271477698E-2</v>
      </c>
      <c r="M11" s="17"/>
      <c r="N11" s="17">
        <v>6.61898160966716E-2</v>
      </c>
      <c r="O11" s="17">
        <v>9.3907276042396903E-2</v>
      </c>
      <c r="P11" s="17">
        <v>7.6682260498524696E-2</v>
      </c>
      <c r="Q11" s="17">
        <v>6.9227487143955699E-2</v>
      </c>
      <c r="R11" s="17"/>
      <c r="S11" s="17">
        <v>6.50472876136408E-2</v>
      </c>
      <c r="T11" s="17">
        <v>0.108257498060384</v>
      </c>
      <c r="U11" s="17">
        <v>8.15214051601275E-2</v>
      </c>
      <c r="V11" s="17">
        <v>0.101790154688488</v>
      </c>
      <c r="W11" s="17">
        <v>6.6087172144477499E-2</v>
      </c>
      <c r="X11" s="17">
        <v>8.4021261646445106E-2</v>
      </c>
      <c r="Y11" s="17">
        <v>3.8008981024618603E-2</v>
      </c>
      <c r="Z11" s="17">
        <v>8.0002334717950693E-2</v>
      </c>
      <c r="AA11" s="17">
        <v>7.6680696174866295E-2</v>
      </c>
      <c r="AB11" s="17">
        <v>5.7837697533432597E-2</v>
      </c>
      <c r="AC11" s="17">
        <v>6.9866921129563303E-2</v>
      </c>
      <c r="AD11" s="17">
        <v>7.85273426203211E-2</v>
      </c>
      <c r="AE11" s="17"/>
      <c r="AF11" s="17">
        <v>8.3921874795510304E-2</v>
      </c>
      <c r="AG11" s="17">
        <v>7.1260880966023496E-2</v>
      </c>
      <c r="AH11" s="17">
        <v>7.9532501090244595E-2</v>
      </c>
      <c r="AI11" s="17"/>
      <c r="AJ11" s="17">
        <v>8.1544552880711801E-2</v>
      </c>
      <c r="AK11" s="17">
        <v>9.2065943173324102E-2</v>
      </c>
      <c r="AL11" s="17">
        <v>9.0952022297762405E-2</v>
      </c>
      <c r="AM11" s="17">
        <v>0.10450644394841201</v>
      </c>
      <c r="AN11" s="17">
        <v>3.9344795241219498E-2</v>
      </c>
      <c r="AO11" s="17"/>
      <c r="AP11" s="17">
        <v>6.9306015241203001E-2</v>
      </c>
      <c r="AQ11" s="17">
        <v>8.4639707209710202E-2</v>
      </c>
      <c r="AR11" s="17">
        <v>8.3176018172850003E-2</v>
      </c>
    </row>
    <row r="12" spans="2:44" ht="28.7" x14ac:dyDescent="0.5">
      <c r="B12" s="18" t="s">
        <v>222</v>
      </c>
      <c r="C12" s="17">
        <v>0.18812489860484899</v>
      </c>
      <c r="D12" s="17">
        <v>0.197688310464713</v>
      </c>
      <c r="E12" s="17">
        <v>0.17951719655310699</v>
      </c>
      <c r="F12" s="17"/>
      <c r="G12" s="17">
        <v>0.25219717776199702</v>
      </c>
      <c r="H12" s="17">
        <v>0.160587339605789</v>
      </c>
      <c r="I12" s="17">
        <v>0.18113015388777501</v>
      </c>
      <c r="J12" s="17">
        <v>0.189015529143122</v>
      </c>
      <c r="K12" s="17">
        <v>0.182425055646525</v>
      </c>
      <c r="L12" s="17">
        <v>0.176632325789009</v>
      </c>
      <c r="M12" s="17"/>
      <c r="N12" s="17">
        <v>0.166760928645215</v>
      </c>
      <c r="O12" s="17">
        <v>0.19334722355067899</v>
      </c>
      <c r="P12" s="17">
        <v>0.19911035231834101</v>
      </c>
      <c r="Q12" s="17">
        <v>0.19794141958455699</v>
      </c>
      <c r="R12" s="17"/>
      <c r="S12" s="17">
        <v>0.187158056076586</v>
      </c>
      <c r="T12" s="17">
        <v>0.153690567353545</v>
      </c>
      <c r="U12" s="17">
        <v>0.15928664744343399</v>
      </c>
      <c r="V12" s="17">
        <v>0.22921108081226499</v>
      </c>
      <c r="W12" s="17">
        <v>0.21345427341020201</v>
      </c>
      <c r="X12" s="17">
        <v>0.16550567887804399</v>
      </c>
      <c r="Y12" s="17">
        <v>0.234210419207701</v>
      </c>
      <c r="Z12" s="17">
        <v>0.17192327407001301</v>
      </c>
      <c r="AA12" s="17">
        <v>0.183126680395264</v>
      </c>
      <c r="AB12" s="17">
        <v>0.22814535349437101</v>
      </c>
      <c r="AC12" s="17">
        <v>0.165446832624665</v>
      </c>
      <c r="AD12" s="17">
        <v>0.13839223609562901</v>
      </c>
      <c r="AE12" s="17"/>
      <c r="AF12" s="17">
        <v>0.188647211852213</v>
      </c>
      <c r="AG12" s="17">
        <v>0.18963477544670601</v>
      </c>
      <c r="AH12" s="17">
        <v>0.160222876761411</v>
      </c>
      <c r="AI12" s="17"/>
      <c r="AJ12" s="17">
        <v>0.18036976885613101</v>
      </c>
      <c r="AK12" s="17">
        <v>0.20153109869043401</v>
      </c>
      <c r="AL12" s="17">
        <v>0.20880475384199301</v>
      </c>
      <c r="AM12" s="17">
        <v>0.19744403429795199</v>
      </c>
      <c r="AN12" s="17">
        <v>0.17497538568523899</v>
      </c>
      <c r="AO12" s="17"/>
      <c r="AP12" s="17">
        <v>0.19353281740386899</v>
      </c>
      <c r="AQ12" s="17">
        <v>0.202029369950353</v>
      </c>
      <c r="AR12" s="17">
        <v>0.156938571640685</v>
      </c>
    </row>
    <row r="13" spans="2:44" ht="28.7" x14ac:dyDescent="0.5">
      <c r="B13" s="18" t="s">
        <v>223</v>
      </c>
      <c r="C13" s="17">
        <v>0.126804706236991</v>
      </c>
      <c r="D13" s="17">
        <v>0.10458562557869799</v>
      </c>
      <c r="E13" s="17">
        <v>0.14901672356734699</v>
      </c>
      <c r="F13" s="17"/>
      <c r="G13" s="17">
        <v>0.11461574106033</v>
      </c>
      <c r="H13" s="17">
        <v>0.12955417278064801</v>
      </c>
      <c r="I13" s="17">
        <v>0.161443687707508</v>
      </c>
      <c r="J13" s="17">
        <v>0.14950784221590399</v>
      </c>
      <c r="K13" s="17">
        <v>8.5023360032175893E-2</v>
      </c>
      <c r="L13" s="17">
        <v>0.114025579044645</v>
      </c>
      <c r="M13" s="17"/>
      <c r="N13" s="17">
        <v>0.122464220019235</v>
      </c>
      <c r="O13" s="17">
        <v>0.156135249114492</v>
      </c>
      <c r="P13" s="17">
        <v>0.11628027261136301</v>
      </c>
      <c r="Q13" s="17">
        <v>0.10926681739101</v>
      </c>
      <c r="R13" s="17"/>
      <c r="S13" s="17">
        <v>0.15160139665459099</v>
      </c>
      <c r="T13" s="17">
        <v>0.13175575450906399</v>
      </c>
      <c r="U13" s="17">
        <v>0.13994517301558301</v>
      </c>
      <c r="V13" s="17">
        <v>7.2482120049866594E-2</v>
      </c>
      <c r="W13" s="17">
        <v>6.8804392583069807E-2</v>
      </c>
      <c r="X13" s="17">
        <v>0.120448641960525</v>
      </c>
      <c r="Y13" s="17">
        <v>0.12418002112133</v>
      </c>
      <c r="Z13" s="17">
        <v>0.16217265754936</v>
      </c>
      <c r="AA13" s="17">
        <v>0.12286000652586</v>
      </c>
      <c r="AB13" s="17">
        <v>0.10271618370810701</v>
      </c>
      <c r="AC13" s="17">
        <v>0.21134846941716601</v>
      </c>
      <c r="AD13" s="17">
        <v>0.177579772260758</v>
      </c>
      <c r="AE13" s="17"/>
      <c r="AF13" s="17">
        <v>0.110026887196151</v>
      </c>
      <c r="AG13" s="17">
        <v>0.15454884782418801</v>
      </c>
      <c r="AH13" s="17">
        <v>0.101469563916431</v>
      </c>
      <c r="AI13" s="17"/>
      <c r="AJ13" s="17">
        <v>8.4819657407207996E-2</v>
      </c>
      <c r="AK13" s="17">
        <v>0.140542240275668</v>
      </c>
      <c r="AL13" s="17">
        <v>0.178125140498888</v>
      </c>
      <c r="AM13" s="17">
        <v>0.247697361701676</v>
      </c>
      <c r="AN13" s="17">
        <v>0.120716815109635</v>
      </c>
      <c r="AO13" s="17"/>
      <c r="AP13" s="17">
        <v>8.2210318793993598E-2</v>
      </c>
      <c r="AQ13" s="17">
        <v>0.142533268585124</v>
      </c>
      <c r="AR13" s="17">
        <v>0.18706840400430499</v>
      </c>
    </row>
    <row r="14" spans="2:44" ht="43" x14ac:dyDescent="0.5">
      <c r="B14" s="18" t="s">
        <v>224</v>
      </c>
      <c r="C14" s="17">
        <v>0.128558749788069</v>
      </c>
      <c r="D14" s="17">
        <v>0.120514189261009</v>
      </c>
      <c r="E14" s="17">
        <v>0.13488222092559499</v>
      </c>
      <c r="F14" s="17"/>
      <c r="G14" s="17">
        <v>0.11502112036548801</v>
      </c>
      <c r="H14" s="17">
        <v>0.136141830023641</v>
      </c>
      <c r="I14" s="17">
        <v>0.12686163876634901</v>
      </c>
      <c r="J14" s="17">
        <v>0.13600378821033701</v>
      </c>
      <c r="K14" s="17">
        <v>0.11415159508983801</v>
      </c>
      <c r="L14" s="17">
        <v>0.136440134150216</v>
      </c>
      <c r="M14" s="17"/>
      <c r="N14" s="17">
        <v>0.14682056286348</v>
      </c>
      <c r="O14" s="17">
        <v>0.11776155202090199</v>
      </c>
      <c r="P14" s="17">
        <v>0.10829639618597101</v>
      </c>
      <c r="Q14" s="17">
        <v>0.13546235796966</v>
      </c>
      <c r="R14" s="17"/>
      <c r="S14" s="17">
        <v>0.13475886248796201</v>
      </c>
      <c r="T14" s="17">
        <v>0.10447276261479101</v>
      </c>
      <c r="U14" s="17">
        <v>0.118375978481321</v>
      </c>
      <c r="V14" s="17">
        <v>0.106346702828269</v>
      </c>
      <c r="W14" s="17">
        <v>0.20555784637083699</v>
      </c>
      <c r="X14" s="17">
        <v>0.138487640584644</v>
      </c>
      <c r="Y14" s="17">
        <v>0.123904283088974</v>
      </c>
      <c r="Z14" s="17">
        <v>0.20234829390265399</v>
      </c>
      <c r="AA14" s="17">
        <v>0.105707815312916</v>
      </c>
      <c r="AB14" s="17">
        <v>9.8550153043678201E-2</v>
      </c>
      <c r="AC14" s="17">
        <v>0.120486912547611</v>
      </c>
      <c r="AD14" s="17">
        <v>0.19008786554666701</v>
      </c>
      <c r="AE14" s="17"/>
      <c r="AF14" s="17">
        <v>0.12739445224492801</v>
      </c>
      <c r="AG14" s="17">
        <v>0.14146934228430599</v>
      </c>
      <c r="AH14" s="17">
        <v>0.119094879099298</v>
      </c>
      <c r="AI14" s="17"/>
      <c r="AJ14" s="17">
        <v>0.14129393168264501</v>
      </c>
      <c r="AK14" s="17">
        <v>0.14667745058787501</v>
      </c>
      <c r="AL14" s="17">
        <v>0.11945758877498799</v>
      </c>
      <c r="AM14" s="17">
        <v>0.13408923171940901</v>
      </c>
      <c r="AN14" s="17">
        <v>0.114797526073724</v>
      </c>
      <c r="AO14" s="17"/>
      <c r="AP14" s="17">
        <v>0.14189300772750801</v>
      </c>
      <c r="AQ14" s="17">
        <v>0.14128048224305501</v>
      </c>
      <c r="AR14" s="17">
        <v>0.11265424158397901</v>
      </c>
    </row>
    <row r="15" spans="2:44" x14ac:dyDescent="0.5">
      <c r="B15" s="18" t="s">
        <v>73</v>
      </c>
      <c r="C15" s="19">
        <v>9.2857022674273801E-2</v>
      </c>
      <c r="D15" s="19">
        <v>7.8024702873175797E-2</v>
      </c>
      <c r="E15" s="19">
        <v>0.107716848478806</v>
      </c>
      <c r="F15" s="19"/>
      <c r="G15" s="19">
        <v>9.6362330385712E-2</v>
      </c>
      <c r="H15" s="19">
        <v>7.5429220698357294E-2</v>
      </c>
      <c r="I15" s="19">
        <v>0.109056588649664</v>
      </c>
      <c r="J15" s="19">
        <v>0.103310874792753</v>
      </c>
      <c r="K15" s="19">
        <v>9.5478849833119994E-2</v>
      </c>
      <c r="L15" s="19">
        <v>8.1135961074245505E-2</v>
      </c>
      <c r="M15" s="19"/>
      <c r="N15" s="19">
        <v>6.5253192199535001E-2</v>
      </c>
      <c r="O15" s="19">
        <v>7.1212311525161998E-2</v>
      </c>
      <c r="P15" s="19">
        <v>0.108791656925005</v>
      </c>
      <c r="Q15" s="19">
        <v>0.12997791346048401</v>
      </c>
      <c r="R15" s="19"/>
      <c r="S15" s="19">
        <v>7.4367210857147495E-2</v>
      </c>
      <c r="T15" s="19">
        <v>8.7514140712296698E-2</v>
      </c>
      <c r="U15" s="19">
        <v>0.15103316494265301</v>
      </c>
      <c r="V15" s="19">
        <v>9.0338755827818099E-2</v>
      </c>
      <c r="W15" s="19">
        <v>5.5478628869357401E-2</v>
      </c>
      <c r="X15" s="19">
        <v>0.10826736418055399</v>
      </c>
      <c r="Y15" s="19">
        <v>9.7055820702130993E-2</v>
      </c>
      <c r="Z15" s="19">
        <v>3.9639605847383602E-2</v>
      </c>
      <c r="AA15" s="19">
        <v>8.2989009817172499E-2</v>
      </c>
      <c r="AB15" s="19">
        <v>0.12699286387094999</v>
      </c>
      <c r="AC15" s="19">
        <v>8.85218667392947E-2</v>
      </c>
      <c r="AD15" s="19">
        <v>9.6140124731667595E-2</v>
      </c>
      <c r="AE15" s="19"/>
      <c r="AF15" s="19">
        <v>8.3895649091630095E-2</v>
      </c>
      <c r="AG15" s="19">
        <v>6.4137704111403002E-2</v>
      </c>
      <c r="AH15" s="19">
        <v>0.15114275189912299</v>
      </c>
      <c r="AI15" s="19"/>
      <c r="AJ15" s="19">
        <v>5.84351819614118E-2</v>
      </c>
      <c r="AK15" s="19">
        <v>6.9560142934799798E-2</v>
      </c>
      <c r="AL15" s="19">
        <v>6.1660696171965498E-2</v>
      </c>
      <c r="AM15" s="19">
        <v>0.100304751586154</v>
      </c>
      <c r="AN15" s="19">
        <v>0.17928623574035399</v>
      </c>
      <c r="AO15" s="19"/>
      <c r="AP15" s="19">
        <v>5.63830791480327E-2</v>
      </c>
      <c r="AQ15" s="19">
        <v>5.7315518590596401E-2</v>
      </c>
      <c r="AR15" s="19">
        <v>8.6164662486208202E-2</v>
      </c>
    </row>
    <row r="16" spans="2:44" x14ac:dyDescent="0.5">
      <c r="B16" s="16" t="s">
        <v>194</v>
      </c>
    </row>
    <row r="17" spans="2:2" x14ac:dyDescent="0.5">
      <c r="B17" t="s">
        <v>76</v>
      </c>
    </row>
    <row r="18" spans="2:2" x14ac:dyDescent="0.5">
      <c r="B18" t="s">
        <v>77</v>
      </c>
    </row>
    <row r="20" spans="2:2" x14ac:dyDescent="0.5">
      <c r="B20" s="8" t="str">
        <f>HYPERLINK("#'Contents'!A1", "Return to Contents")</f>
        <v>Return to Contents</v>
      </c>
    </row>
  </sheetData>
  <mergeCells count="8">
    <mergeCell ref="AJ5:AN5"/>
    <mergeCell ref="AP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B2:H18"/>
  <sheetViews>
    <sheetView showGridLines="0" workbookViewId="0">
      <pane xSplit="2" topLeftCell="C1" activePane="topRight" state="frozen"/>
      <selection pane="topRight"/>
    </sheetView>
  </sheetViews>
  <sheetFormatPr defaultColWidth="10.8203125" defaultRowHeight="14.35" x14ac:dyDescent="0.5"/>
  <cols>
    <col min="2" max="2" width="25.703125" customWidth="1"/>
    <col min="3" max="8" width="20.703125" customWidth="1"/>
  </cols>
  <sheetData>
    <row r="2" spans="2:8" ht="40" customHeight="1" x14ac:dyDescent="0.5">
      <c r="D2" s="30" t="s">
        <v>231</v>
      </c>
      <c r="E2" s="26"/>
      <c r="F2" s="26"/>
      <c r="G2" s="26"/>
      <c r="H2" s="26"/>
    </row>
    <row r="6" spans="2:8" ht="50" customHeight="1" x14ac:dyDescent="0.5">
      <c r="B6" s="20" t="s">
        <v>14</v>
      </c>
      <c r="C6" s="20" t="s">
        <v>226</v>
      </c>
      <c r="D6" s="20" t="s">
        <v>227</v>
      </c>
      <c r="E6" s="20" t="s">
        <v>228</v>
      </c>
      <c r="F6" s="20" t="s">
        <v>229</v>
      </c>
      <c r="G6" s="20" t="s">
        <v>230</v>
      </c>
    </row>
    <row r="7" spans="2:8" ht="28.7" x14ac:dyDescent="0.5">
      <c r="B7" s="18" t="s">
        <v>209</v>
      </c>
      <c r="C7" s="17">
        <v>0.310474973146938</v>
      </c>
      <c r="D7" s="17">
        <v>0.41045755113868798</v>
      </c>
      <c r="E7" s="17">
        <v>0.26003824763296901</v>
      </c>
      <c r="F7" s="17">
        <v>0.30726334581643999</v>
      </c>
      <c r="G7" s="17">
        <v>0.19438635429182399</v>
      </c>
    </row>
    <row r="8" spans="2:8" ht="28.7" x14ac:dyDescent="0.5">
      <c r="B8" s="18" t="s">
        <v>210</v>
      </c>
      <c r="C8" s="17">
        <v>0.48255170758823801</v>
      </c>
      <c r="D8" s="17">
        <v>0.426478848837619</v>
      </c>
      <c r="E8" s="17">
        <v>0.49327165406555301</v>
      </c>
      <c r="F8" s="17">
        <v>0.48372794093597599</v>
      </c>
      <c r="G8" s="17">
        <v>0.47567373435321603</v>
      </c>
    </row>
    <row r="9" spans="2:8" ht="28.7" x14ac:dyDescent="0.5">
      <c r="B9" s="18" t="s">
        <v>211</v>
      </c>
      <c r="C9" s="17">
        <v>0.100870562648451</v>
      </c>
      <c r="D9" s="17">
        <v>7.5574292715723607E-2</v>
      </c>
      <c r="E9" s="17">
        <v>0.12696884025241401</v>
      </c>
      <c r="F9" s="17">
        <v>9.7902825997353005E-2</v>
      </c>
      <c r="G9" s="17">
        <v>0.18765682753180801</v>
      </c>
    </row>
    <row r="10" spans="2:8" ht="28.7" x14ac:dyDescent="0.5">
      <c r="B10" s="18" t="s">
        <v>212</v>
      </c>
      <c r="C10" s="17">
        <v>2.1739399923603998E-2</v>
      </c>
      <c r="D10" s="17">
        <v>1.53813087079538E-2</v>
      </c>
      <c r="E10" s="17">
        <v>3.69872731822979E-2</v>
      </c>
      <c r="F10" s="17">
        <v>2.31190624378169E-2</v>
      </c>
      <c r="G10" s="17">
        <v>4.0592771151900499E-2</v>
      </c>
    </row>
    <row r="11" spans="2:8" x14ac:dyDescent="0.5">
      <c r="B11" s="18" t="s">
        <v>87</v>
      </c>
      <c r="C11" s="17">
        <v>8.4363356692768607E-2</v>
      </c>
      <c r="D11" s="17">
        <v>7.2107998600014794E-2</v>
      </c>
      <c r="E11" s="17">
        <v>8.2733984866766405E-2</v>
      </c>
      <c r="F11" s="17">
        <v>8.7986824812414197E-2</v>
      </c>
      <c r="G11" s="17">
        <v>0.101690312671252</v>
      </c>
    </row>
    <row r="12" spans="2:8" x14ac:dyDescent="0.5">
      <c r="B12" s="16"/>
      <c r="C12" s="16"/>
      <c r="D12" s="16"/>
      <c r="E12" s="16"/>
      <c r="F12" s="16"/>
      <c r="G12" s="16"/>
    </row>
    <row r="13" spans="2:8" x14ac:dyDescent="0.5">
      <c r="B13" t="s">
        <v>76</v>
      </c>
    </row>
    <row r="14" spans="2:8" x14ac:dyDescent="0.5">
      <c r="B14" t="s">
        <v>77</v>
      </c>
    </row>
    <row r="18" spans="2:2" x14ac:dyDescent="0.5">
      <c r="B18" s="8" t="str">
        <f>HYPERLINK("#'Contents'!A1", "Return to Contents")</f>
        <v>Return to Contents</v>
      </c>
    </row>
  </sheetData>
  <mergeCells count="1">
    <mergeCell ref="D2:H2"/>
  </mergeCells>
  <pageMargins left="0.7" right="0.7" top="0.75" bottom="0.75" header="0.3" footer="0.3"/>
  <pageSetup paperSize="9" orientation="portrait" horizontalDpi="300" verticalDpi="30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B2:AR18"/>
  <sheetViews>
    <sheetView showGridLines="0" workbookViewId="0">
      <pane xSplit="2" topLeftCell="C1" activePane="topRight" state="frozen"/>
      <selection pane="topRight"/>
    </sheetView>
  </sheetViews>
  <sheetFormatPr defaultColWidth="10.8203125" defaultRowHeight="14.35" x14ac:dyDescent="0.5"/>
  <cols>
    <col min="2" max="2" width="25.703125" customWidth="1"/>
    <col min="3" max="5" width="10.703125" customWidth="1"/>
    <col min="6" max="6" width="2.17578125" customWidth="1"/>
    <col min="7" max="12" width="10.703125" customWidth="1"/>
    <col min="13" max="13" width="2.17578125" customWidth="1"/>
    <col min="14" max="17" width="10.703125" customWidth="1"/>
    <col min="18" max="18" width="2.17578125" customWidth="1"/>
    <col min="19" max="30" width="10.703125" customWidth="1"/>
    <col min="31" max="31" width="2.17578125" customWidth="1"/>
    <col min="32" max="34" width="10.703125" customWidth="1"/>
    <col min="35" max="35" width="2.17578125" customWidth="1"/>
    <col min="36" max="40" width="10.703125" customWidth="1"/>
    <col min="41" max="41" width="2.17578125" customWidth="1"/>
    <col min="42" max="44" width="10.703125" customWidth="1"/>
    <col min="45" max="45" width="2.17578125" customWidth="1"/>
  </cols>
  <sheetData>
    <row r="2" spans="2:44" ht="40" customHeight="1" x14ac:dyDescent="0.5">
      <c r="D2" s="30" t="s">
        <v>232</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row>
    <row r="5" spans="2:44" ht="30" customHeight="1" x14ac:dyDescent="0.5">
      <c r="B5" s="15"/>
      <c r="C5" s="15"/>
      <c r="D5" s="29" t="s">
        <v>50</v>
      </c>
      <c r="E5" s="29"/>
      <c r="F5" s="15"/>
      <c r="G5" s="29" t="s">
        <v>51</v>
      </c>
      <c r="H5" s="29"/>
      <c r="I5" s="29"/>
      <c r="J5" s="29"/>
      <c r="K5" s="29"/>
      <c r="L5" s="29"/>
      <c r="M5" s="15"/>
      <c r="N5" s="29" t="s">
        <v>52</v>
      </c>
      <c r="O5" s="29"/>
      <c r="P5" s="29"/>
      <c r="Q5" s="29"/>
      <c r="R5" s="15"/>
      <c r="S5" s="29" t="s">
        <v>53</v>
      </c>
      <c r="T5" s="29"/>
      <c r="U5" s="29"/>
      <c r="V5" s="29"/>
      <c r="W5" s="29"/>
      <c r="X5" s="29"/>
      <c r="Y5" s="29"/>
      <c r="Z5" s="29"/>
      <c r="AA5" s="29"/>
      <c r="AB5" s="29"/>
      <c r="AC5" s="29"/>
      <c r="AD5" s="29"/>
      <c r="AE5" s="15"/>
      <c r="AF5" s="29" t="s">
        <v>54</v>
      </c>
      <c r="AG5" s="29"/>
      <c r="AH5" s="29"/>
      <c r="AI5" s="15"/>
      <c r="AJ5" s="29" t="s">
        <v>55</v>
      </c>
      <c r="AK5" s="29"/>
      <c r="AL5" s="29"/>
      <c r="AM5" s="29"/>
      <c r="AN5" s="29"/>
      <c r="AO5" s="15"/>
      <c r="AP5" s="29" t="s">
        <v>56</v>
      </c>
      <c r="AQ5" s="29"/>
      <c r="AR5" s="29"/>
    </row>
    <row r="6" spans="2:44" ht="43" x14ac:dyDescent="0.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row>
    <row r="7" spans="2:44" ht="30" customHeight="1" x14ac:dyDescent="0.5">
      <c r="B7" s="10" t="s">
        <v>18</v>
      </c>
      <c r="C7" s="10">
        <v>2011</v>
      </c>
      <c r="D7" s="10">
        <v>973</v>
      </c>
      <c r="E7" s="10">
        <v>1034</v>
      </c>
      <c r="F7" s="10"/>
      <c r="G7" s="10">
        <v>293</v>
      </c>
      <c r="H7" s="10">
        <v>293</v>
      </c>
      <c r="I7" s="10">
        <v>331</v>
      </c>
      <c r="J7" s="10">
        <v>331</v>
      </c>
      <c r="K7" s="10">
        <v>305</v>
      </c>
      <c r="L7" s="10">
        <v>458</v>
      </c>
      <c r="M7" s="10"/>
      <c r="N7" s="10">
        <v>545</v>
      </c>
      <c r="O7" s="10">
        <v>548</v>
      </c>
      <c r="P7" s="10">
        <v>415</v>
      </c>
      <c r="Q7" s="10">
        <v>498</v>
      </c>
      <c r="R7" s="10"/>
      <c r="S7" s="10">
        <v>288</v>
      </c>
      <c r="T7" s="10">
        <v>268</v>
      </c>
      <c r="U7" s="10">
        <v>162</v>
      </c>
      <c r="V7" s="10">
        <v>184</v>
      </c>
      <c r="W7" s="10">
        <v>142</v>
      </c>
      <c r="X7" s="10">
        <v>193</v>
      </c>
      <c r="Y7" s="10">
        <v>161</v>
      </c>
      <c r="Z7" s="10">
        <v>83</v>
      </c>
      <c r="AA7" s="10">
        <v>227</v>
      </c>
      <c r="AB7" s="10">
        <v>144</v>
      </c>
      <c r="AC7" s="10">
        <v>107</v>
      </c>
      <c r="AD7" s="10">
        <v>52</v>
      </c>
      <c r="AE7" s="10"/>
      <c r="AF7" s="10">
        <v>728</v>
      </c>
      <c r="AG7" s="10">
        <v>785</v>
      </c>
      <c r="AH7" s="10">
        <v>299</v>
      </c>
      <c r="AI7" s="10"/>
      <c r="AJ7" s="10">
        <v>692</v>
      </c>
      <c r="AK7" s="10">
        <v>539</v>
      </c>
      <c r="AL7" s="10">
        <v>143</v>
      </c>
      <c r="AM7" s="10">
        <v>38</v>
      </c>
      <c r="AN7" s="10">
        <v>294</v>
      </c>
      <c r="AO7" s="10"/>
      <c r="AP7" s="10">
        <v>390</v>
      </c>
      <c r="AQ7" s="10">
        <v>732</v>
      </c>
      <c r="AR7" s="10">
        <v>133</v>
      </c>
    </row>
    <row r="8" spans="2:44" ht="30" customHeight="1" x14ac:dyDescent="0.5">
      <c r="B8" s="11" t="s">
        <v>19</v>
      </c>
      <c r="C8" s="11">
        <v>2011</v>
      </c>
      <c r="D8" s="11">
        <v>992</v>
      </c>
      <c r="E8" s="11">
        <v>1015</v>
      </c>
      <c r="F8" s="11"/>
      <c r="G8" s="11">
        <v>280</v>
      </c>
      <c r="H8" s="11">
        <v>341</v>
      </c>
      <c r="I8" s="11">
        <v>343</v>
      </c>
      <c r="J8" s="11">
        <v>343</v>
      </c>
      <c r="K8" s="11">
        <v>283</v>
      </c>
      <c r="L8" s="11">
        <v>420</v>
      </c>
      <c r="M8" s="11"/>
      <c r="N8" s="11">
        <v>541</v>
      </c>
      <c r="O8" s="11">
        <v>522</v>
      </c>
      <c r="P8" s="11">
        <v>441</v>
      </c>
      <c r="Q8" s="11">
        <v>502</v>
      </c>
      <c r="R8" s="11"/>
      <c r="S8" s="11">
        <v>282</v>
      </c>
      <c r="T8" s="11">
        <v>261</v>
      </c>
      <c r="U8" s="11">
        <v>161</v>
      </c>
      <c r="V8" s="11">
        <v>181</v>
      </c>
      <c r="W8" s="11">
        <v>141</v>
      </c>
      <c r="X8" s="11">
        <v>181</v>
      </c>
      <c r="Y8" s="11">
        <v>161</v>
      </c>
      <c r="Z8" s="11">
        <v>80</v>
      </c>
      <c r="AA8" s="11">
        <v>221</v>
      </c>
      <c r="AB8" s="11">
        <v>181</v>
      </c>
      <c r="AC8" s="11">
        <v>101</v>
      </c>
      <c r="AD8" s="11">
        <v>60</v>
      </c>
      <c r="AE8" s="11"/>
      <c r="AF8" s="11">
        <v>714</v>
      </c>
      <c r="AG8" s="11">
        <v>797</v>
      </c>
      <c r="AH8" s="11">
        <v>308</v>
      </c>
      <c r="AI8" s="11"/>
      <c r="AJ8" s="11">
        <v>674</v>
      </c>
      <c r="AK8" s="11">
        <v>545</v>
      </c>
      <c r="AL8" s="11">
        <v>138</v>
      </c>
      <c r="AM8" s="11">
        <v>36</v>
      </c>
      <c r="AN8" s="11">
        <v>298</v>
      </c>
      <c r="AO8" s="11"/>
      <c r="AP8" s="11">
        <v>383</v>
      </c>
      <c r="AQ8" s="11">
        <v>736</v>
      </c>
      <c r="AR8" s="11">
        <v>130</v>
      </c>
    </row>
    <row r="9" spans="2:44" ht="28.7" x14ac:dyDescent="0.5">
      <c r="B9" s="18" t="s">
        <v>209</v>
      </c>
      <c r="C9" s="17">
        <v>0.310474973146938</v>
      </c>
      <c r="D9" s="17">
        <v>0.31853833950437699</v>
      </c>
      <c r="E9" s="17">
        <v>0.30083310822751202</v>
      </c>
      <c r="F9" s="17"/>
      <c r="G9" s="17">
        <v>0.36385595154374401</v>
      </c>
      <c r="H9" s="17">
        <v>0.330015148862985</v>
      </c>
      <c r="I9" s="17">
        <v>0.324436128894666</v>
      </c>
      <c r="J9" s="17">
        <v>0.27373373897191799</v>
      </c>
      <c r="K9" s="17">
        <v>0.25779043540144098</v>
      </c>
      <c r="L9" s="17">
        <v>0.31316945160316201</v>
      </c>
      <c r="M9" s="17"/>
      <c r="N9" s="17">
        <v>0.33320550261279103</v>
      </c>
      <c r="O9" s="17">
        <v>0.296895273848505</v>
      </c>
      <c r="P9" s="17">
        <v>0.308574798330714</v>
      </c>
      <c r="Q9" s="17">
        <v>0.30097261932395503</v>
      </c>
      <c r="R9" s="17"/>
      <c r="S9" s="17">
        <v>0.31262589021931297</v>
      </c>
      <c r="T9" s="17">
        <v>0.28219925900092702</v>
      </c>
      <c r="U9" s="17">
        <v>0.28672523089203</v>
      </c>
      <c r="V9" s="17">
        <v>0.30036556034522199</v>
      </c>
      <c r="W9" s="17">
        <v>0.30612911996822001</v>
      </c>
      <c r="X9" s="17">
        <v>0.29028557320413001</v>
      </c>
      <c r="Y9" s="17">
        <v>0.40270562704867602</v>
      </c>
      <c r="Z9" s="17">
        <v>0.29930397600967201</v>
      </c>
      <c r="AA9" s="17">
        <v>0.31091053187144202</v>
      </c>
      <c r="AB9" s="17">
        <v>0.29242607710429003</v>
      </c>
      <c r="AC9" s="17">
        <v>0.38411156670751501</v>
      </c>
      <c r="AD9" s="17">
        <v>0.28487839065484799</v>
      </c>
      <c r="AE9" s="17"/>
      <c r="AF9" s="17">
        <v>0.29703956816028998</v>
      </c>
      <c r="AG9" s="17">
        <v>0.319307411413076</v>
      </c>
      <c r="AH9" s="17">
        <v>0.27934660054006799</v>
      </c>
      <c r="AI9" s="17"/>
      <c r="AJ9" s="17">
        <v>0.316417846106131</v>
      </c>
      <c r="AK9" s="17">
        <v>0.35519050030426502</v>
      </c>
      <c r="AL9" s="17">
        <v>0.25968808447756497</v>
      </c>
      <c r="AM9" s="17">
        <v>0.221994714020781</v>
      </c>
      <c r="AN9" s="17">
        <v>0.24630597908604401</v>
      </c>
      <c r="AO9" s="17"/>
      <c r="AP9" s="17">
        <v>0.31032606018310999</v>
      </c>
      <c r="AQ9" s="17">
        <v>0.37774101881679301</v>
      </c>
      <c r="AR9" s="17">
        <v>0.30061555552909902</v>
      </c>
    </row>
    <row r="10" spans="2:44" ht="28.7" x14ac:dyDescent="0.5">
      <c r="B10" s="18" t="s">
        <v>210</v>
      </c>
      <c r="C10" s="17">
        <v>0.48255170758823801</v>
      </c>
      <c r="D10" s="17">
        <v>0.48565547857555302</v>
      </c>
      <c r="E10" s="17">
        <v>0.48141258400620301</v>
      </c>
      <c r="F10" s="17"/>
      <c r="G10" s="17">
        <v>0.42711366294028902</v>
      </c>
      <c r="H10" s="17">
        <v>0.50440628510503704</v>
      </c>
      <c r="I10" s="17">
        <v>0.45432640346536501</v>
      </c>
      <c r="J10" s="17">
        <v>0.49542065128005902</v>
      </c>
      <c r="K10" s="17">
        <v>0.52315644984709997</v>
      </c>
      <c r="L10" s="17">
        <v>0.48690358596935901</v>
      </c>
      <c r="M10" s="17"/>
      <c r="N10" s="17">
        <v>0.47653830268469899</v>
      </c>
      <c r="O10" s="17">
        <v>0.51044605934597198</v>
      </c>
      <c r="P10" s="17">
        <v>0.49031618033235003</v>
      </c>
      <c r="Q10" s="17">
        <v>0.45400107492975</v>
      </c>
      <c r="R10" s="17"/>
      <c r="S10" s="17">
        <v>0.45910826158281098</v>
      </c>
      <c r="T10" s="17">
        <v>0.495529569770502</v>
      </c>
      <c r="U10" s="17">
        <v>0.49107260540123798</v>
      </c>
      <c r="V10" s="17">
        <v>0.481567697980953</v>
      </c>
      <c r="W10" s="17">
        <v>0.47495022847990198</v>
      </c>
      <c r="X10" s="17">
        <v>0.54514752453209803</v>
      </c>
      <c r="Y10" s="17">
        <v>0.42728975318782703</v>
      </c>
      <c r="Z10" s="17">
        <v>0.49514742262229899</v>
      </c>
      <c r="AA10" s="17">
        <v>0.49591676928645001</v>
      </c>
      <c r="AB10" s="17">
        <v>0.499117770865521</v>
      </c>
      <c r="AC10" s="17">
        <v>0.43285241029619898</v>
      </c>
      <c r="AD10" s="17">
        <v>0.46136712109094102</v>
      </c>
      <c r="AE10" s="17"/>
      <c r="AF10" s="17">
        <v>0.49094611729613402</v>
      </c>
      <c r="AG10" s="17">
        <v>0.494787964943397</v>
      </c>
      <c r="AH10" s="17">
        <v>0.48815419106921198</v>
      </c>
      <c r="AI10" s="17"/>
      <c r="AJ10" s="17">
        <v>0.48598978942696902</v>
      </c>
      <c r="AK10" s="17">
        <v>0.48184635040021601</v>
      </c>
      <c r="AL10" s="17">
        <v>0.51113846053048795</v>
      </c>
      <c r="AM10" s="17">
        <v>0.55975207501028201</v>
      </c>
      <c r="AN10" s="17">
        <v>0.46909141325462</v>
      </c>
      <c r="AO10" s="17"/>
      <c r="AP10" s="17">
        <v>0.50531983274068204</v>
      </c>
      <c r="AQ10" s="17">
        <v>0.47426523759869399</v>
      </c>
      <c r="AR10" s="17">
        <v>0.45708102262889</v>
      </c>
    </row>
    <row r="11" spans="2:44" ht="28.7" x14ac:dyDescent="0.5">
      <c r="B11" s="18" t="s">
        <v>211</v>
      </c>
      <c r="C11" s="17">
        <v>0.100870562648451</v>
      </c>
      <c r="D11" s="17">
        <v>0.112652074236963</v>
      </c>
      <c r="E11" s="17">
        <v>8.9752660269705103E-2</v>
      </c>
      <c r="F11" s="17"/>
      <c r="G11" s="17">
        <v>0.12644363072971601</v>
      </c>
      <c r="H11" s="17">
        <v>7.4627708647849997E-2</v>
      </c>
      <c r="I11" s="17">
        <v>0.111560280720798</v>
      </c>
      <c r="J11" s="17">
        <v>8.6593324912558001E-2</v>
      </c>
      <c r="K11" s="17">
        <v>0.11381623678573501</v>
      </c>
      <c r="L11" s="17">
        <v>9.9345880981975707E-2</v>
      </c>
      <c r="M11" s="17"/>
      <c r="N11" s="17">
        <v>0.117030929451698</v>
      </c>
      <c r="O11" s="17">
        <v>0.106895804433813</v>
      </c>
      <c r="P11" s="17">
        <v>7.7588439374402796E-2</v>
      </c>
      <c r="Q11" s="17">
        <v>9.6586098074330301E-2</v>
      </c>
      <c r="R11" s="17"/>
      <c r="S11" s="17">
        <v>0.13073507886456201</v>
      </c>
      <c r="T11" s="17">
        <v>0.1230241882163</v>
      </c>
      <c r="U11" s="17">
        <v>0.10605190026556199</v>
      </c>
      <c r="V11" s="17">
        <v>8.9443654483991802E-2</v>
      </c>
      <c r="W11" s="17">
        <v>0.13850501156209599</v>
      </c>
      <c r="X11" s="17">
        <v>4.3666451290656001E-2</v>
      </c>
      <c r="Y11" s="17">
        <v>6.2235551482878397E-2</v>
      </c>
      <c r="Z11" s="17">
        <v>8.3783735533870807E-2</v>
      </c>
      <c r="AA11" s="17">
        <v>0.10036348063216199</v>
      </c>
      <c r="AB11" s="17">
        <v>0.118928121767495</v>
      </c>
      <c r="AC11" s="17">
        <v>7.1097421165052105E-2</v>
      </c>
      <c r="AD11" s="17">
        <v>9.2942257924738494E-2</v>
      </c>
      <c r="AE11" s="17"/>
      <c r="AF11" s="17">
        <v>0.100087990498596</v>
      </c>
      <c r="AG11" s="17">
        <v>0.108285451353677</v>
      </c>
      <c r="AH11" s="17">
        <v>6.6990331120511504E-2</v>
      </c>
      <c r="AI11" s="17"/>
      <c r="AJ11" s="17">
        <v>0.118634461824194</v>
      </c>
      <c r="AK11" s="17">
        <v>8.1535797392067302E-2</v>
      </c>
      <c r="AL11" s="17">
        <v>0.13404450154046099</v>
      </c>
      <c r="AM11" s="17">
        <v>5.8858195690474499E-2</v>
      </c>
      <c r="AN11" s="17">
        <v>9.9780053258379506E-2</v>
      </c>
      <c r="AO11" s="17"/>
      <c r="AP11" s="17">
        <v>0.101649820628048</v>
      </c>
      <c r="AQ11" s="17">
        <v>8.4258303785049699E-2</v>
      </c>
      <c r="AR11" s="17">
        <v>0.165370605162033</v>
      </c>
    </row>
    <row r="12" spans="2:44" ht="28.7" x14ac:dyDescent="0.5">
      <c r="B12" s="18" t="s">
        <v>212</v>
      </c>
      <c r="C12" s="17">
        <v>2.1739399923603998E-2</v>
      </c>
      <c r="D12" s="17">
        <v>2.35111287981002E-2</v>
      </c>
      <c r="E12" s="17">
        <v>2.0093255911000699E-2</v>
      </c>
      <c r="F12" s="17"/>
      <c r="G12" s="17">
        <v>1.6932023426822901E-2</v>
      </c>
      <c r="H12" s="17">
        <v>1.9481469707506201E-2</v>
      </c>
      <c r="I12" s="17">
        <v>2.28198756082722E-2</v>
      </c>
      <c r="J12" s="17">
        <v>2.4013911840583501E-2</v>
      </c>
      <c r="K12" s="17">
        <v>2.03509476803207E-2</v>
      </c>
      <c r="L12" s="17">
        <v>2.4972207010364501E-2</v>
      </c>
      <c r="M12" s="17"/>
      <c r="N12" s="17">
        <v>2.0161063787696699E-2</v>
      </c>
      <c r="O12" s="17">
        <v>1.9656580978707702E-2</v>
      </c>
      <c r="P12" s="17">
        <v>3.2185007431380502E-2</v>
      </c>
      <c r="Q12" s="17">
        <v>1.6646362926493199E-2</v>
      </c>
      <c r="R12" s="17"/>
      <c r="S12" s="17">
        <v>2.2429196871220299E-2</v>
      </c>
      <c r="T12" s="17">
        <v>2.21948923410131E-2</v>
      </c>
      <c r="U12" s="17">
        <v>0</v>
      </c>
      <c r="V12" s="17">
        <v>4.7820360502800398E-2</v>
      </c>
      <c r="W12" s="17">
        <v>2.1397535733516101E-2</v>
      </c>
      <c r="X12" s="17">
        <v>2.30008706357561E-2</v>
      </c>
      <c r="Y12" s="17">
        <v>2.2891814617931699E-2</v>
      </c>
      <c r="Z12" s="17">
        <v>3.9066997581796097E-2</v>
      </c>
      <c r="AA12" s="17">
        <v>9.34920040442082E-3</v>
      </c>
      <c r="AB12" s="17">
        <v>1.3695776296542001E-2</v>
      </c>
      <c r="AC12" s="17">
        <v>1.9770087203083899E-2</v>
      </c>
      <c r="AD12" s="17">
        <v>4.0213562248234101E-2</v>
      </c>
      <c r="AE12" s="17"/>
      <c r="AF12" s="17">
        <v>3.5167342943755502E-2</v>
      </c>
      <c r="AG12" s="17">
        <v>1.0520998886381E-2</v>
      </c>
      <c r="AH12" s="17">
        <v>2.7486044364595799E-2</v>
      </c>
      <c r="AI12" s="17"/>
      <c r="AJ12" s="17">
        <v>2.39289260779573E-2</v>
      </c>
      <c r="AK12" s="17">
        <v>9.3253175385249396E-3</v>
      </c>
      <c r="AL12" s="17">
        <v>6.1277991873706899E-3</v>
      </c>
      <c r="AM12" s="17">
        <v>8.3726819206802305E-2</v>
      </c>
      <c r="AN12" s="17">
        <v>3.7644803835849297E-2</v>
      </c>
      <c r="AO12" s="17"/>
      <c r="AP12" s="17">
        <v>2.8658188340597E-2</v>
      </c>
      <c r="AQ12" s="17">
        <v>1.17823201899755E-2</v>
      </c>
      <c r="AR12" s="17">
        <v>6.5085955290489503E-3</v>
      </c>
    </row>
    <row r="13" spans="2:44" x14ac:dyDescent="0.5">
      <c r="B13" s="18" t="s">
        <v>87</v>
      </c>
      <c r="C13" s="19">
        <v>8.4363356692768607E-2</v>
      </c>
      <c r="D13" s="19">
        <v>5.9642978885006498E-2</v>
      </c>
      <c r="E13" s="19">
        <v>0.10790839158557899</v>
      </c>
      <c r="F13" s="19"/>
      <c r="G13" s="19">
        <v>6.5654731359428203E-2</v>
      </c>
      <c r="H13" s="19">
        <v>7.1469387676621296E-2</v>
      </c>
      <c r="I13" s="19">
        <v>8.6857311310899105E-2</v>
      </c>
      <c r="J13" s="19">
        <v>0.12023837299488201</v>
      </c>
      <c r="K13" s="19">
        <v>8.4885930285403394E-2</v>
      </c>
      <c r="L13" s="19">
        <v>7.56088744351395E-2</v>
      </c>
      <c r="M13" s="19"/>
      <c r="N13" s="19">
        <v>5.3064201463114802E-2</v>
      </c>
      <c r="O13" s="19">
        <v>6.61062813930023E-2</v>
      </c>
      <c r="P13" s="19">
        <v>9.1335574531153096E-2</v>
      </c>
      <c r="Q13" s="19">
        <v>0.13179384474547201</v>
      </c>
      <c r="R13" s="19"/>
      <c r="S13" s="19">
        <v>7.5101572462093993E-2</v>
      </c>
      <c r="T13" s="19">
        <v>7.7052090671257206E-2</v>
      </c>
      <c r="U13" s="19">
        <v>0.11615026344117101</v>
      </c>
      <c r="V13" s="19">
        <v>8.0802726687033297E-2</v>
      </c>
      <c r="W13" s="19">
        <v>5.9018104256265899E-2</v>
      </c>
      <c r="X13" s="19">
        <v>9.7899580337360001E-2</v>
      </c>
      <c r="Y13" s="19">
        <v>8.4877253662687002E-2</v>
      </c>
      <c r="Z13" s="19">
        <v>8.2697868252361695E-2</v>
      </c>
      <c r="AA13" s="19">
        <v>8.34600178055252E-2</v>
      </c>
      <c r="AB13" s="19">
        <v>7.5832253966152202E-2</v>
      </c>
      <c r="AC13" s="19">
        <v>9.21685146281504E-2</v>
      </c>
      <c r="AD13" s="19">
        <v>0.12059866808123799</v>
      </c>
      <c r="AE13" s="19"/>
      <c r="AF13" s="19">
        <v>7.6758981101224297E-2</v>
      </c>
      <c r="AG13" s="19">
        <v>6.7098173403469505E-2</v>
      </c>
      <c r="AH13" s="19">
        <v>0.13802283290561301</v>
      </c>
      <c r="AI13" s="19"/>
      <c r="AJ13" s="19">
        <v>5.5028976564748401E-2</v>
      </c>
      <c r="AK13" s="19">
        <v>7.2102034364926404E-2</v>
      </c>
      <c r="AL13" s="19">
        <v>8.9001154264116006E-2</v>
      </c>
      <c r="AM13" s="19">
        <v>7.5668196071660504E-2</v>
      </c>
      <c r="AN13" s="19">
        <v>0.14717775056510801</v>
      </c>
      <c r="AO13" s="19"/>
      <c r="AP13" s="19">
        <v>5.4046098107563702E-2</v>
      </c>
      <c r="AQ13" s="19">
        <v>5.1953119609487203E-2</v>
      </c>
      <c r="AR13" s="19">
        <v>7.04242211509295E-2</v>
      </c>
    </row>
    <row r="14" spans="2:44" x14ac:dyDescent="0.5">
      <c r="B14" s="16"/>
    </row>
    <row r="15" spans="2:44" x14ac:dyDescent="0.5">
      <c r="B15" t="s">
        <v>76</v>
      </c>
    </row>
    <row r="16" spans="2:44" x14ac:dyDescent="0.5">
      <c r="B16" t="s">
        <v>77</v>
      </c>
    </row>
    <row r="18" spans="2:2" x14ac:dyDescent="0.5">
      <c r="B18" s="8" t="str">
        <f>HYPERLINK("#'Contents'!A1", "Return to Contents")</f>
        <v>Return to Contents</v>
      </c>
    </row>
  </sheetData>
  <mergeCells count="8">
    <mergeCell ref="AJ5:AN5"/>
    <mergeCell ref="AP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B2:AR18"/>
  <sheetViews>
    <sheetView showGridLines="0" workbookViewId="0">
      <pane xSplit="2" topLeftCell="C1" activePane="topRight" state="frozen"/>
      <selection pane="topRight"/>
    </sheetView>
  </sheetViews>
  <sheetFormatPr defaultColWidth="10.8203125" defaultRowHeight="14.35" x14ac:dyDescent="0.5"/>
  <cols>
    <col min="2" max="2" width="25.703125" customWidth="1"/>
    <col min="3" max="5" width="10.703125" customWidth="1"/>
    <col min="6" max="6" width="2.17578125" customWidth="1"/>
    <col min="7" max="12" width="10.703125" customWidth="1"/>
    <col min="13" max="13" width="2.17578125" customWidth="1"/>
    <col min="14" max="17" width="10.703125" customWidth="1"/>
    <col min="18" max="18" width="2.17578125" customWidth="1"/>
    <col min="19" max="30" width="10.703125" customWidth="1"/>
    <col min="31" max="31" width="2.17578125" customWidth="1"/>
    <col min="32" max="34" width="10.703125" customWidth="1"/>
    <col min="35" max="35" width="2.17578125" customWidth="1"/>
    <col min="36" max="40" width="10.703125" customWidth="1"/>
    <col min="41" max="41" width="2.17578125" customWidth="1"/>
    <col min="42" max="44" width="10.703125" customWidth="1"/>
    <col min="45" max="45" width="2.17578125" customWidth="1"/>
  </cols>
  <sheetData>
    <row r="2" spans="2:44" ht="40" customHeight="1" x14ac:dyDescent="0.5">
      <c r="D2" s="30" t="s">
        <v>233</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row>
    <row r="5" spans="2:44" ht="30" customHeight="1" x14ac:dyDescent="0.5">
      <c r="B5" s="15"/>
      <c r="C5" s="15"/>
      <c r="D5" s="29" t="s">
        <v>50</v>
      </c>
      <c r="E5" s="29"/>
      <c r="F5" s="15"/>
      <c r="G5" s="29" t="s">
        <v>51</v>
      </c>
      <c r="H5" s="29"/>
      <c r="I5" s="29"/>
      <c r="J5" s="29"/>
      <c r="K5" s="29"/>
      <c r="L5" s="29"/>
      <c r="M5" s="15"/>
      <c r="N5" s="29" t="s">
        <v>52</v>
      </c>
      <c r="O5" s="29"/>
      <c r="P5" s="29"/>
      <c r="Q5" s="29"/>
      <c r="R5" s="15"/>
      <c r="S5" s="29" t="s">
        <v>53</v>
      </c>
      <c r="T5" s="29"/>
      <c r="U5" s="29"/>
      <c r="V5" s="29"/>
      <c r="W5" s="29"/>
      <c r="X5" s="29"/>
      <c r="Y5" s="29"/>
      <c r="Z5" s="29"/>
      <c r="AA5" s="29"/>
      <c r="AB5" s="29"/>
      <c r="AC5" s="29"/>
      <c r="AD5" s="29"/>
      <c r="AE5" s="15"/>
      <c r="AF5" s="29" t="s">
        <v>54</v>
      </c>
      <c r="AG5" s="29"/>
      <c r="AH5" s="29"/>
      <c r="AI5" s="15"/>
      <c r="AJ5" s="29" t="s">
        <v>55</v>
      </c>
      <c r="AK5" s="29"/>
      <c r="AL5" s="29"/>
      <c r="AM5" s="29"/>
      <c r="AN5" s="29"/>
      <c r="AO5" s="15"/>
      <c r="AP5" s="29" t="s">
        <v>56</v>
      </c>
      <c r="AQ5" s="29"/>
      <c r="AR5" s="29"/>
    </row>
    <row r="6" spans="2:44" ht="43" x14ac:dyDescent="0.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row>
    <row r="7" spans="2:44" ht="30" customHeight="1" x14ac:dyDescent="0.5">
      <c r="B7" s="10" t="s">
        <v>18</v>
      </c>
      <c r="C7" s="10">
        <v>2011</v>
      </c>
      <c r="D7" s="10">
        <v>973</v>
      </c>
      <c r="E7" s="10">
        <v>1034</v>
      </c>
      <c r="F7" s="10"/>
      <c r="G7" s="10">
        <v>293</v>
      </c>
      <c r="H7" s="10">
        <v>293</v>
      </c>
      <c r="I7" s="10">
        <v>331</v>
      </c>
      <c r="J7" s="10">
        <v>331</v>
      </c>
      <c r="K7" s="10">
        <v>305</v>
      </c>
      <c r="L7" s="10">
        <v>458</v>
      </c>
      <c r="M7" s="10"/>
      <c r="N7" s="10">
        <v>545</v>
      </c>
      <c r="O7" s="10">
        <v>548</v>
      </c>
      <c r="P7" s="10">
        <v>415</v>
      </c>
      <c r="Q7" s="10">
        <v>498</v>
      </c>
      <c r="R7" s="10"/>
      <c r="S7" s="10">
        <v>288</v>
      </c>
      <c r="T7" s="10">
        <v>268</v>
      </c>
      <c r="U7" s="10">
        <v>162</v>
      </c>
      <c r="V7" s="10">
        <v>184</v>
      </c>
      <c r="W7" s="10">
        <v>142</v>
      </c>
      <c r="X7" s="10">
        <v>193</v>
      </c>
      <c r="Y7" s="10">
        <v>161</v>
      </c>
      <c r="Z7" s="10">
        <v>83</v>
      </c>
      <c r="AA7" s="10">
        <v>227</v>
      </c>
      <c r="AB7" s="10">
        <v>144</v>
      </c>
      <c r="AC7" s="10">
        <v>107</v>
      </c>
      <c r="AD7" s="10">
        <v>52</v>
      </c>
      <c r="AE7" s="10"/>
      <c r="AF7" s="10">
        <v>728</v>
      </c>
      <c r="AG7" s="10">
        <v>785</v>
      </c>
      <c r="AH7" s="10">
        <v>299</v>
      </c>
      <c r="AI7" s="10"/>
      <c r="AJ7" s="10">
        <v>692</v>
      </c>
      <c r="AK7" s="10">
        <v>539</v>
      </c>
      <c r="AL7" s="10">
        <v>143</v>
      </c>
      <c r="AM7" s="10">
        <v>38</v>
      </c>
      <c r="AN7" s="10">
        <v>294</v>
      </c>
      <c r="AO7" s="10"/>
      <c r="AP7" s="10">
        <v>390</v>
      </c>
      <c r="AQ7" s="10">
        <v>732</v>
      </c>
      <c r="AR7" s="10">
        <v>133</v>
      </c>
    </row>
    <row r="8" spans="2:44" ht="30" customHeight="1" x14ac:dyDescent="0.5">
      <c r="B8" s="11" t="s">
        <v>19</v>
      </c>
      <c r="C8" s="11">
        <v>2011</v>
      </c>
      <c r="D8" s="11">
        <v>992</v>
      </c>
      <c r="E8" s="11">
        <v>1015</v>
      </c>
      <c r="F8" s="11"/>
      <c r="G8" s="11">
        <v>280</v>
      </c>
      <c r="H8" s="11">
        <v>341</v>
      </c>
      <c r="I8" s="11">
        <v>343</v>
      </c>
      <c r="J8" s="11">
        <v>343</v>
      </c>
      <c r="K8" s="11">
        <v>283</v>
      </c>
      <c r="L8" s="11">
        <v>420</v>
      </c>
      <c r="M8" s="11"/>
      <c r="N8" s="11">
        <v>541</v>
      </c>
      <c r="O8" s="11">
        <v>522</v>
      </c>
      <c r="P8" s="11">
        <v>441</v>
      </c>
      <c r="Q8" s="11">
        <v>502</v>
      </c>
      <c r="R8" s="11"/>
      <c r="S8" s="11">
        <v>282</v>
      </c>
      <c r="T8" s="11">
        <v>261</v>
      </c>
      <c r="U8" s="11">
        <v>161</v>
      </c>
      <c r="V8" s="11">
        <v>181</v>
      </c>
      <c r="W8" s="11">
        <v>141</v>
      </c>
      <c r="X8" s="11">
        <v>181</v>
      </c>
      <c r="Y8" s="11">
        <v>161</v>
      </c>
      <c r="Z8" s="11">
        <v>80</v>
      </c>
      <c r="AA8" s="11">
        <v>221</v>
      </c>
      <c r="AB8" s="11">
        <v>181</v>
      </c>
      <c r="AC8" s="11">
        <v>101</v>
      </c>
      <c r="AD8" s="11">
        <v>60</v>
      </c>
      <c r="AE8" s="11"/>
      <c r="AF8" s="11">
        <v>714</v>
      </c>
      <c r="AG8" s="11">
        <v>797</v>
      </c>
      <c r="AH8" s="11">
        <v>308</v>
      </c>
      <c r="AI8" s="11"/>
      <c r="AJ8" s="11">
        <v>674</v>
      </c>
      <c r="AK8" s="11">
        <v>545</v>
      </c>
      <c r="AL8" s="11">
        <v>138</v>
      </c>
      <c r="AM8" s="11">
        <v>36</v>
      </c>
      <c r="AN8" s="11">
        <v>298</v>
      </c>
      <c r="AO8" s="11"/>
      <c r="AP8" s="11">
        <v>383</v>
      </c>
      <c r="AQ8" s="11">
        <v>736</v>
      </c>
      <c r="AR8" s="11">
        <v>130</v>
      </c>
    </row>
    <row r="9" spans="2:44" ht="28.7" x14ac:dyDescent="0.5">
      <c r="B9" s="18" t="s">
        <v>209</v>
      </c>
      <c r="C9" s="17">
        <v>0.41045755113868798</v>
      </c>
      <c r="D9" s="17">
        <v>0.44619274470858</v>
      </c>
      <c r="E9" s="17">
        <v>0.37604729445805601</v>
      </c>
      <c r="F9" s="17"/>
      <c r="G9" s="17">
        <v>0.36413776903942002</v>
      </c>
      <c r="H9" s="17">
        <v>0.40837138347909602</v>
      </c>
      <c r="I9" s="17">
        <v>0.38582081415307701</v>
      </c>
      <c r="J9" s="17">
        <v>0.364444539362347</v>
      </c>
      <c r="K9" s="17">
        <v>0.43177629300135201</v>
      </c>
      <c r="L9" s="17">
        <v>0.48634823726010701</v>
      </c>
      <c r="M9" s="17"/>
      <c r="N9" s="17">
        <v>0.46571848410297101</v>
      </c>
      <c r="O9" s="17">
        <v>0.40345664600299003</v>
      </c>
      <c r="P9" s="17">
        <v>0.408416818662374</v>
      </c>
      <c r="Q9" s="17">
        <v>0.36017595423295901</v>
      </c>
      <c r="R9" s="17"/>
      <c r="S9" s="17">
        <v>0.41064566011974302</v>
      </c>
      <c r="T9" s="17">
        <v>0.36557426293955902</v>
      </c>
      <c r="U9" s="17">
        <v>0.37340442647883798</v>
      </c>
      <c r="V9" s="17">
        <v>0.43748098339382002</v>
      </c>
      <c r="W9" s="17">
        <v>0.39733870445374903</v>
      </c>
      <c r="X9" s="17">
        <v>0.426245318784095</v>
      </c>
      <c r="Y9" s="17">
        <v>0.47449755789753201</v>
      </c>
      <c r="Z9" s="17">
        <v>0.395688231513178</v>
      </c>
      <c r="AA9" s="17">
        <v>0.41964315591224799</v>
      </c>
      <c r="AB9" s="17">
        <v>0.41207702751859199</v>
      </c>
      <c r="AC9" s="17">
        <v>0.43374707591116102</v>
      </c>
      <c r="AD9" s="17">
        <v>0.375773933807732</v>
      </c>
      <c r="AE9" s="17"/>
      <c r="AF9" s="17">
        <v>0.42645783526674103</v>
      </c>
      <c r="AG9" s="17">
        <v>0.42488055927471802</v>
      </c>
      <c r="AH9" s="17">
        <v>0.37060804812429599</v>
      </c>
      <c r="AI9" s="17"/>
      <c r="AJ9" s="17">
        <v>0.468521980164462</v>
      </c>
      <c r="AK9" s="17">
        <v>0.415490230419092</v>
      </c>
      <c r="AL9" s="17">
        <v>0.390688582703073</v>
      </c>
      <c r="AM9" s="17">
        <v>0.39537939805144501</v>
      </c>
      <c r="AN9" s="17">
        <v>0.35149399634148398</v>
      </c>
      <c r="AO9" s="17"/>
      <c r="AP9" s="17">
        <v>0.46104428157169602</v>
      </c>
      <c r="AQ9" s="17">
        <v>0.45036773890071402</v>
      </c>
      <c r="AR9" s="17">
        <v>0.41277387122833897</v>
      </c>
    </row>
    <row r="10" spans="2:44" ht="28.7" x14ac:dyDescent="0.5">
      <c r="B10" s="18" t="s">
        <v>210</v>
      </c>
      <c r="C10" s="17">
        <v>0.426478848837619</v>
      </c>
      <c r="D10" s="17">
        <v>0.40441898484927202</v>
      </c>
      <c r="E10" s="17">
        <v>0.447829265438769</v>
      </c>
      <c r="F10" s="17"/>
      <c r="G10" s="17">
        <v>0.42619136995212997</v>
      </c>
      <c r="H10" s="17">
        <v>0.43202617955647898</v>
      </c>
      <c r="I10" s="17">
        <v>0.42848811763393102</v>
      </c>
      <c r="J10" s="17">
        <v>0.43584355665657099</v>
      </c>
      <c r="K10" s="17">
        <v>0.44042631048921599</v>
      </c>
      <c r="L10" s="17">
        <v>0.40346864446765202</v>
      </c>
      <c r="M10" s="17"/>
      <c r="N10" s="17">
        <v>0.41920062708761102</v>
      </c>
      <c r="O10" s="17">
        <v>0.446949247288354</v>
      </c>
      <c r="P10" s="17">
        <v>0.41921741642213001</v>
      </c>
      <c r="Q10" s="17">
        <v>0.41759155020509198</v>
      </c>
      <c r="R10" s="17"/>
      <c r="S10" s="17">
        <v>0.39938311172742802</v>
      </c>
      <c r="T10" s="17">
        <v>0.47515396346995997</v>
      </c>
      <c r="U10" s="17">
        <v>0.43822060122025502</v>
      </c>
      <c r="V10" s="17">
        <v>0.421164631725163</v>
      </c>
      <c r="W10" s="17">
        <v>0.44609307892243799</v>
      </c>
      <c r="X10" s="17">
        <v>0.39020829609135799</v>
      </c>
      <c r="Y10" s="17">
        <v>0.38879105910987699</v>
      </c>
      <c r="Z10" s="17">
        <v>0.43229808285866</v>
      </c>
      <c r="AA10" s="17">
        <v>0.420268640974851</v>
      </c>
      <c r="AB10" s="17">
        <v>0.42886415490076601</v>
      </c>
      <c r="AC10" s="17">
        <v>0.45572381595193601</v>
      </c>
      <c r="AD10" s="17">
        <v>0.44976490734536401</v>
      </c>
      <c r="AE10" s="17"/>
      <c r="AF10" s="17">
        <v>0.41708800093100701</v>
      </c>
      <c r="AG10" s="17">
        <v>0.45256045696981301</v>
      </c>
      <c r="AH10" s="17">
        <v>0.38648273524476401</v>
      </c>
      <c r="AI10" s="17"/>
      <c r="AJ10" s="17">
        <v>0.41501691589122602</v>
      </c>
      <c r="AK10" s="17">
        <v>0.42500718940735399</v>
      </c>
      <c r="AL10" s="17">
        <v>0.47749195519931698</v>
      </c>
      <c r="AM10" s="17">
        <v>0.39776845393018201</v>
      </c>
      <c r="AN10" s="17">
        <v>0.41260515623444499</v>
      </c>
      <c r="AO10" s="17"/>
      <c r="AP10" s="17">
        <v>0.41235470884213798</v>
      </c>
      <c r="AQ10" s="17">
        <v>0.42314742672782002</v>
      </c>
      <c r="AR10" s="17">
        <v>0.43056387000473401</v>
      </c>
    </row>
    <row r="11" spans="2:44" ht="28.7" x14ac:dyDescent="0.5">
      <c r="B11" s="18" t="s">
        <v>211</v>
      </c>
      <c r="C11" s="17">
        <v>7.5574292715723607E-2</v>
      </c>
      <c r="D11" s="17">
        <v>8.4488862809605297E-2</v>
      </c>
      <c r="E11" s="17">
        <v>6.7158902911974905E-2</v>
      </c>
      <c r="F11" s="17"/>
      <c r="G11" s="17">
        <v>0.144460568442703</v>
      </c>
      <c r="H11" s="17">
        <v>9.6530967859078207E-2</v>
      </c>
      <c r="I11" s="17">
        <v>7.3263809115586803E-2</v>
      </c>
      <c r="J11" s="17">
        <v>7.4714654394544402E-2</v>
      </c>
      <c r="K11" s="17">
        <v>4.9886231435896197E-2</v>
      </c>
      <c r="L11" s="17">
        <v>3.2567376142651601E-2</v>
      </c>
      <c r="M11" s="17"/>
      <c r="N11" s="17">
        <v>7.0616568716156194E-2</v>
      </c>
      <c r="O11" s="17">
        <v>7.8690683031118203E-2</v>
      </c>
      <c r="P11" s="17">
        <v>7.0153349808635496E-2</v>
      </c>
      <c r="Q11" s="17">
        <v>8.3191584000055302E-2</v>
      </c>
      <c r="R11" s="17"/>
      <c r="S11" s="17">
        <v>0.10429287947984101</v>
      </c>
      <c r="T11" s="17">
        <v>8.1430271482210395E-2</v>
      </c>
      <c r="U11" s="17">
        <v>7.3119518572709902E-2</v>
      </c>
      <c r="V11" s="17">
        <v>5.6683947916485997E-2</v>
      </c>
      <c r="W11" s="17">
        <v>7.8384175737338205E-2</v>
      </c>
      <c r="X11" s="17">
        <v>7.4568352452234796E-2</v>
      </c>
      <c r="Y11" s="17">
        <v>4.6361929447262903E-2</v>
      </c>
      <c r="Z11" s="17">
        <v>9.9655740567358903E-2</v>
      </c>
      <c r="AA11" s="17">
        <v>6.6148062908006303E-2</v>
      </c>
      <c r="AB11" s="17">
        <v>8.2542702238708798E-2</v>
      </c>
      <c r="AC11" s="17">
        <v>3.8222498588674797E-2</v>
      </c>
      <c r="AD11" s="17">
        <v>9.8092316625901302E-2</v>
      </c>
      <c r="AE11" s="17"/>
      <c r="AF11" s="17">
        <v>6.6348503130117906E-2</v>
      </c>
      <c r="AG11" s="17">
        <v>6.4305934793880401E-2</v>
      </c>
      <c r="AH11" s="17">
        <v>9.36962246446435E-2</v>
      </c>
      <c r="AI11" s="17"/>
      <c r="AJ11" s="17">
        <v>5.3412264308198197E-2</v>
      </c>
      <c r="AK11" s="17">
        <v>8.9283911133461902E-2</v>
      </c>
      <c r="AL11" s="17">
        <v>5.03357408635213E-2</v>
      </c>
      <c r="AM11" s="17">
        <v>0.10654739643222</v>
      </c>
      <c r="AN11" s="17">
        <v>7.2114331418043506E-2</v>
      </c>
      <c r="AO11" s="17"/>
      <c r="AP11" s="17">
        <v>6.97728811718899E-2</v>
      </c>
      <c r="AQ11" s="17">
        <v>7.0567507222158293E-2</v>
      </c>
      <c r="AR11" s="17">
        <v>9.4198812104128601E-2</v>
      </c>
    </row>
    <row r="12" spans="2:44" ht="28.7" x14ac:dyDescent="0.5">
      <c r="B12" s="18" t="s">
        <v>212</v>
      </c>
      <c r="C12" s="17">
        <v>1.53813087079538E-2</v>
      </c>
      <c r="D12" s="17">
        <v>1.31234657289133E-2</v>
      </c>
      <c r="E12" s="17">
        <v>1.7648230378350001E-2</v>
      </c>
      <c r="F12" s="17"/>
      <c r="G12" s="17">
        <v>1.39060289546993E-2</v>
      </c>
      <c r="H12" s="17">
        <v>8.5860941987960897E-3</v>
      </c>
      <c r="I12" s="17">
        <v>2.8243697445221198E-2</v>
      </c>
      <c r="J12" s="17">
        <v>2.39499024573234E-2</v>
      </c>
      <c r="K12" s="17">
        <v>2.9950528619130199E-3</v>
      </c>
      <c r="L12" s="17">
        <v>1.2729415897925899E-2</v>
      </c>
      <c r="M12" s="17"/>
      <c r="N12" s="17">
        <v>8.7720038689945695E-3</v>
      </c>
      <c r="O12" s="17">
        <v>1.0634232032500201E-2</v>
      </c>
      <c r="P12" s="17">
        <v>2.8508390666312701E-2</v>
      </c>
      <c r="Q12" s="17">
        <v>1.6061530505497999E-2</v>
      </c>
      <c r="R12" s="17"/>
      <c r="S12" s="17">
        <v>2.1383326513322198E-2</v>
      </c>
      <c r="T12" s="17">
        <v>1.9648635569105E-2</v>
      </c>
      <c r="U12" s="17">
        <v>7.0495862799283202E-3</v>
      </c>
      <c r="V12" s="17">
        <v>2.6384854408919699E-2</v>
      </c>
      <c r="W12" s="17">
        <v>2.1805204294135901E-2</v>
      </c>
      <c r="X12" s="17">
        <v>9.5306048216022808E-3</v>
      </c>
      <c r="Y12" s="17">
        <v>1.7021925811933399E-2</v>
      </c>
      <c r="Z12" s="17">
        <v>1.31913824279299E-2</v>
      </c>
      <c r="AA12" s="17">
        <v>1.4118492898529299E-2</v>
      </c>
      <c r="AB12" s="17">
        <v>0</v>
      </c>
      <c r="AC12" s="17">
        <v>1.0060743864502999E-2</v>
      </c>
      <c r="AD12" s="17">
        <v>1.8865563982738E-2</v>
      </c>
      <c r="AE12" s="17"/>
      <c r="AF12" s="17">
        <v>2.33175945380283E-2</v>
      </c>
      <c r="AG12" s="17">
        <v>1.02980890024065E-2</v>
      </c>
      <c r="AH12" s="17">
        <v>1.9737793488353E-2</v>
      </c>
      <c r="AI12" s="17"/>
      <c r="AJ12" s="17">
        <v>1.1633934281425401E-2</v>
      </c>
      <c r="AK12" s="17">
        <v>1.52549301430641E-2</v>
      </c>
      <c r="AL12" s="17">
        <v>2.0851856534419001E-2</v>
      </c>
      <c r="AM12" s="17">
        <v>2.46365555144934E-2</v>
      </c>
      <c r="AN12" s="17">
        <v>2.6437215393925701E-2</v>
      </c>
      <c r="AO12" s="17"/>
      <c r="AP12" s="17">
        <v>1.3163772840825001E-2</v>
      </c>
      <c r="AQ12" s="17">
        <v>1.25245454507582E-2</v>
      </c>
      <c r="AR12" s="17">
        <v>1.3936156752098999E-2</v>
      </c>
    </row>
    <row r="13" spans="2:44" x14ac:dyDescent="0.5">
      <c r="B13" s="18" t="s">
        <v>87</v>
      </c>
      <c r="C13" s="19">
        <v>7.2107998600014794E-2</v>
      </c>
      <c r="D13" s="19">
        <v>5.1775941903629198E-2</v>
      </c>
      <c r="E13" s="19">
        <v>9.1316306812850898E-2</v>
      </c>
      <c r="F13" s="19"/>
      <c r="G13" s="19">
        <v>5.13042636110475E-2</v>
      </c>
      <c r="H13" s="19">
        <v>5.4485374906549998E-2</v>
      </c>
      <c r="I13" s="19">
        <v>8.4183561652184102E-2</v>
      </c>
      <c r="J13" s="19">
        <v>0.101047347129215</v>
      </c>
      <c r="K13" s="19">
        <v>7.4916112211622699E-2</v>
      </c>
      <c r="L13" s="19">
        <v>6.4886326231663002E-2</v>
      </c>
      <c r="M13" s="19"/>
      <c r="N13" s="19">
        <v>3.5692316224266898E-2</v>
      </c>
      <c r="O13" s="19">
        <v>6.0269191645037197E-2</v>
      </c>
      <c r="P13" s="19">
        <v>7.3704024440547203E-2</v>
      </c>
      <c r="Q13" s="19">
        <v>0.122979381056396</v>
      </c>
      <c r="R13" s="19"/>
      <c r="S13" s="19">
        <v>6.4295022159666204E-2</v>
      </c>
      <c r="T13" s="19">
        <v>5.8192866539165798E-2</v>
      </c>
      <c r="U13" s="19">
        <v>0.108205867448268</v>
      </c>
      <c r="V13" s="19">
        <v>5.82855825556109E-2</v>
      </c>
      <c r="W13" s="19">
        <v>5.6378836592338402E-2</v>
      </c>
      <c r="X13" s="19">
        <v>9.9447427850710104E-2</v>
      </c>
      <c r="Y13" s="19">
        <v>7.3327527733394099E-2</v>
      </c>
      <c r="Z13" s="19">
        <v>5.9166562632873503E-2</v>
      </c>
      <c r="AA13" s="19">
        <v>7.9821647306365706E-2</v>
      </c>
      <c r="AB13" s="19">
        <v>7.6516115341933602E-2</v>
      </c>
      <c r="AC13" s="19">
        <v>6.2245865683725699E-2</v>
      </c>
      <c r="AD13" s="19">
        <v>5.7503278238265502E-2</v>
      </c>
      <c r="AE13" s="19"/>
      <c r="AF13" s="19">
        <v>6.6788066134105803E-2</v>
      </c>
      <c r="AG13" s="19">
        <v>4.7954959959181899E-2</v>
      </c>
      <c r="AH13" s="19">
        <v>0.12947519849794401</v>
      </c>
      <c r="AI13" s="19"/>
      <c r="AJ13" s="19">
        <v>5.1414905354687998E-2</v>
      </c>
      <c r="AK13" s="19">
        <v>5.4963738897027603E-2</v>
      </c>
      <c r="AL13" s="19">
        <v>6.0631864699670197E-2</v>
      </c>
      <c r="AM13" s="19">
        <v>7.5668196071660504E-2</v>
      </c>
      <c r="AN13" s="19">
        <v>0.13734930061210299</v>
      </c>
      <c r="AO13" s="19"/>
      <c r="AP13" s="19">
        <v>4.3664355573450997E-2</v>
      </c>
      <c r="AQ13" s="19">
        <v>4.33927816985493E-2</v>
      </c>
      <c r="AR13" s="19">
        <v>4.8527289910699802E-2</v>
      </c>
    </row>
    <row r="14" spans="2:44" x14ac:dyDescent="0.5">
      <c r="B14" s="16"/>
    </row>
    <row r="15" spans="2:44" x14ac:dyDescent="0.5">
      <c r="B15" t="s">
        <v>76</v>
      </c>
    </row>
    <row r="16" spans="2:44" x14ac:dyDescent="0.5">
      <c r="B16" t="s">
        <v>77</v>
      </c>
    </row>
    <row r="18" spans="2:2" x14ac:dyDescent="0.5">
      <c r="B18" s="8" t="str">
        <f>HYPERLINK("#'Contents'!A1", "Return to Contents")</f>
        <v>Return to Contents</v>
      </c>
    </row>
  </sheetData>
  <mergeCells count="8">
    <mergeCell ref="AJ5:AN5"/>
    <mergeCell ref="AP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B2:AR18"/>
  <sheetViews>
    <sheetView showGridLines="0" workbookViewId="0">
      <pane xSplit="2" topLeftCell="C1" activePane="topRight" state="frozen"/>
      <selection pane="topRight"/>
    </sheetView>
  </sheetViews>
  <sheetFormatPr defaultColWidth="10.8203125" defaultRowHeight="14.35" x14ac:dyDescent="0.5"/>
  <cols>
    <col min="2" max="2" width="25.703125" customWidth="1"/>
    <col min="3" max="5" width="10.703125" customWidth="1"/>
    <col min="6" max="6" width="2.17578125" customWidth="1"/>
    <col min="7" max="12" width="10.703125" customWidth="1"/>
    <col min="13" max="13" width="2.17578125" customWidth="1"/>
    <col min="14" max="17" width="10.703125" customWidth="1"/>
    <col min="18" max="18" width="2.17578125" customWidth="1"/>
    <col min="19" max="30" width="10.703125" customWidth="1"/>
    <col min="31" max="31" width="2.17578125" customWidth="1"/>
    <col min="32" max="34" width="10.703125" customWidth="1"/>
    <col min="35" max="35" width="2.17578125" customWidth="1"/>
    <col min="36" max="40" width="10.703125" customWidth="1"/>
    <col min="41" max="41" width="2.17578125" customWidth="1"/>
    <col min="42" max="44" width="10.703125" customWidth="1"/>
    <col min="45" max="45" width="2.17578125" customWidth="1"/>
  </cols>
  <sheetData>
    <row r="2" spans="2:44" ht="40" customHeight="1" x14ac:dyDescent="0.5">
      <c r="D2" s="30" t="s">
        <v>234</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row>
    <row r="5" spans="2:44" ht="30" customHeight="1" x14ac:dyDescent="0.5">
      <c r="B5" s="15"/>
      <c r="C5" s="15"/>
      <c r="D5" s="29" t="s">
        <v>50</v>
      </c>
      <c r="E5" s="29"/>
      <c r="F5" s="15"/>
      <c r="G5" s="29" t="s">
        <v>51</v>
      </c>
      <c r="H5" s="29"/>
      <c r="I5" s="29"/>
      <c r="J5" s="29"/>
      <c r="K5" s="29"/>
      <c r="L5" s="29"/>
      <c r="M5" s="15"/>
      <c r="N5" s="29" t="s">
        <v>52</v>
      </c>
      <c r="O5" s="29"/>
      <c r="P5" s="29"/>
      <c r="Q5" s="29"/>
      <c r="R5" s="15"/>
      <c r="S5" s="29" t="s">
        <v>53</v>
      </c>
      <c r="T5" s="29"/>
      <c r="U5" s="29"/>
      <c r="V5" s="29"/>
      <c r="W5" s="29"/>
      <c r="X5" s="29"/>
      <c r="Y5" s="29"/>
      <c r="Z5" s="29"/>
      <c r="AA5" s="29"/>
      <c r="AB5" s="29"/>
      <c r="AC5" s="29"/>
      <c r="AD5" s="29"/>
      <c r="AE5" s="15"/>
      <c r="AF5" s="29" t="s">
        <v>54</v>
      </c>
      <c r="AG5" s="29"/>
      <c r="AH5" s="29"/>
      <c r="AI5" s="15"/>
      <c r="AJ5" s="29" t="s">
        <v>55</v>
      </c>
      <c r="AK5" s="29"/>
      <c r="AL5" s="29"/>
      <c r="AM5" s="29"/>
      <c r="AN5" s="29"/>
      <c r="AO5" s="15"/>
      <c r="AP5" s="29" t="s">
        <v>56</v>
      </c>
      <c r="AQ5" s="29"/>
      <c r="AR5" s="29"/>
    </row>
    <row r="6" spans="2:44" ht="43" x14ac:dyDescent="0.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row>
    <row r="7" spans="2:44" ht="30" customHeight="1" x14ac:dyDescent="0.5">
      <c r="B7" s="10" t="s">
        <v>18</v>
      </c>
      <c r="C7" s="10">
        <v>2011</v>
      </c>
      <c r="D7" s="10">
        <v>973</v>
      </c>
      <c r="E7" s="10">
        <v>1034</v>
      </c>
      <c r="F7" s="10"/>
      <c r="G7" s="10">
        <v>293</v>
      </c>
      <c r="H7" s="10">
        <v>293</v>
      </c>
      <c r="I7" s="10">
        <v>331</v>
      </c>
      <c r="J7" s="10">
        <v>331</v>
      </c>
      <c r="K7" s="10">
        <v>305</v>
      </c>
      <c r="L7" s="10">
        <v>458</v>
      </c>
      <c r="M7" s="10"/>
      <c r="N7" s="10">
        <v>545</v>
      </c>
      <c r="O7" s="10">
        <v>548</v>
      </c>
      <c r="P7" s="10">
        <v>415</v>
      </c>
      <c r="Q7" s="10">
        <v>498</v>
      </c>
      <c r="R7" s="10"/>
      <c r="S7" s="10">
        <v>288</v>
      </c>
      <c r="T7" s="10">
        <v>268</v>
      </c>
      <c r="U7" s="10">
        <v>162</v>
      </c>
      <c r="V7" s="10">
        <v>184</v>
      </c>
      <c r="W7" s="10">
        <v>142</v>
      </c>
      <c r="X7" s="10">
        <v>193</v>
      </c>
      <c r="Y7" s="10">
        <v>161</v>
      </c>
      <c r="Z7" s="10">
        <v>83</v>
      </c>
      <c r="AA7" s="10">
        <v>227</v>
      </c>
      <c r="AB7" s="10">
        <v>144</v>
      </c>
      <c r="AC7" s="10">
        <v>107</v>
      </c>
      <c r="AD7" s="10">
        <v>52</v>
      </c>
      <c r="AE7" s="10"/>
      <c r="AF7" s="10">
        <v>728</v>
      </c>
      <c r="AG7" s="10">
        <v>785</v>
      </c>
      <c r="AH7" s="10">
        <v>299</v>
      </c>
      <c r="AI7" s="10"/>
      <c r="AJ7" s="10">
        <v>692</v>
      </c>
      <c r="AK7" s="10">
        <v>539</v>
      </c>
      <c r="AL7" s="10">
        <v>143</v>
      </c>
      <c r="AM7" s="10">
        <v>38</v>
      </c>
      <c r="AN7" s="10">
        <v>294</v>
      </c>
      <c r="AO7" s="10"/>
      <c r="AP7" s="10">
        <v>390</v>
      </c>
      <c r="AQ7" s="10">
        <v>732</v>
      </c>
      <c r="AR7" s="10">
        <v>133</v>
      </c>
    </row>
    <row r="8" spans="2:44" ht="30" customHeight="1" x14ac:dyDescent="0.5">
      <c r="B8" s="11" t="s">
        <v>19</v>
      </c>
      <c r="C8" s="11">
        <v>2011</v>
      </c>
      <c r="D8" s="11">
        <v>992</v>
      </c>
      <c r="E8" s="11">
        <v>1015</v>
      </c>
      <c r="F8" s="11"/>
      <c r="G8" s="11">
        <v>280</v>
      </c>
      <c r="H8" s="11">
        <v>341</v>
      </c>
      <c r="I8" s="11">
        <v>343</v>
      </c>
      <c r="J8" s="11">
        <v>343</v>
      </c>
      <c r="K8" s="11">
        <v>283</v>
      </c>
      <c r="L8" s="11">
        <v>420</v>
      </c>
      <c r="M8" s="11"/>
      <c r="N8" s="11">
        <v>541</v>
      </c>
      <c r="O8" s="11">
        <v>522</v>
      </c>
      <c r="P8" s="11">
        <v>441</v>
      </c>
      <c r="Q8" s="11">
        <v>502</v>
      </c>
      <c r="R8" s="11"/>
      <c r="S8" s="11">
        <v>282</v>
      </c>
      <c r="T8" s="11">
        <v>261</v>
      </c>
      <c r="U8" s="11">
        <v>161</v>
      </c>
      <c r="V8" s="11">
        <v>181</v>
      </c>
      <c r="W8" s="11">
        <v>141</v>
      </c>
      <c r="X8" s="11">
        <v>181</v>
      </c>
      <c r="Y8" s="11">
        <v>161</v>
      </c>
      <c r="Z8" s="11">
        <v>80</v>
      </c>
      <c r="AA8" s="11">
        <v>221</v>
      </c>
      <c r="AB8" s="11">
        <v>181</v>
      </c>
      <c r="AC8" s="11">
        <v>101</v>
      </c>
      <c r="AD8" s="11">
        <v>60</v>
      </c>
      <c r="AE8" s="11"/>
      <c r="AF8" s="11">
        <v>714</v>
      </c>
      <c r="AG8" s="11">
        <v>797</v>
      </c>
      <c r="AH8" s="11">
        <v>308</v>
      </c>
      <c r="AI8" s="11"/>
      <c r="AJ8" s="11">
        <v>674</v>
      </c>
      <c r="AK8" s="11">
        <v>545</v>
      </c>
      <c r="AL8" s="11">
        <v>138</v>
      </c>
      <c r="AM8" s="11">
        <v>36</v>
      </c>
      <c r="AN8" s="11">
        <v>298</v>
      </c>
      <c r="AO8" s="11"/>
      <c r="AP8" s="11">
        <v>383</v>
      </c>
      <c r="AQ8" s="11">
        <v>736</v>
      </c>
      <c r="AR8" s="11">
        <v>130</v>
      </c>
    </row>
    <row r="9" spans="2:44" ht="28.7" x14ac:dyDescent="0.5">
      <c r="B9" s="18" t="s">
        <v>209</v>
      </c>
      <c r="C9" s="17">
        <v>0.26003824763296901</v>
      </c>
      <c r="D9" s="17">
        <v>0.26210002813072097</v>
      </c>
      <c r="E9" s="17">
        <v>0.25810045404413501</v>
      </c>
      <c r="F9" s="17"/>
      <c r="G9" s="17">
        <v>0.28422440180641001</v>
      </c>
      <c r="H9" s="17">
        <v>0.24691001140159399</v>
      </c>
      <c r="I9" s="17">
        <v>0.31896172268061102</v>
      </c>
      <c r="J9" s="17">
        <v>0.25266265883782602</v>
      </c>
      <c r="K9" s="17">
        <v>0.274655977951129</v>
      </c>
      <c r="L9" s="17">
        <v>0.20261602975945001</v>
      </c>
      <c r="M9" s="17"/>
      <c r="N9" s="17">
        <v>0.27816798513100799</v>
      </c>
      <c r="O9" s="17">
        <v>0.25659069399123402</v>
      </c>
      <c r="P9" s="17">
        <v>0.24877114910374401</v>
      </c>
      <c r="Q9" s="17">
        <v>0.25462272533890901</v>
      </c>
      <c r="R9" s="17"/>
      <c r="S9" s="17">
        <v>0.27626070939117497</v>
      </c>
      <c r="T9" s="17">
        <v>0.26804043451161502</v>
      </c>
      <c r="U9" s="17">
        <v>0.199235586893208</v>
      </c>
      <c r="V9" s="17">
        <v>0.299903844433693</v>
      </c>
      <c r="W9" s="17">
        <v>0.25737838605854302</v>
      </c>
      <c r="X9" s="17">
        <v>0.279369656635932</v>
      </c>
      <c r="Y9" s="17">
        <v>0.309515898860311</v>
      </c>
      <c r="Z9" s="17">
        <v>0.223787798300769</v>
      </c>
      <c r="AA9" s="17">
        <v>0.23576779520390501</v>
      </c>
      <c r="AB9" s="17">
        <v>0.223466243758429</v>
      </c>
      <c r="AC9" s="17">
        <v>0.30295116122354399</v>
      </c>
      <c r="AD9" s="17">
        <v>0.18281781273301101</v>
      </c>
      <c r="AE9" s="17"/>
      <c r="AF9" s="17">
        <v>0.26482886540457001</v>
      </c>
      <c r="AG9" s="17">
        <v>0.26306262702639999</v>
      </c>
      <c r="AH9" s="17">
        <v>0.24790258278306401</v>
      </c>
      <c r="AI9" s="17"/>
      <c r="AJ9" s="17">
        <v>0.26460257341455601</v>
      </c>
      <c r="AK9" s="17">
        <v>0.28911188500261997</v>
      </c>
      <c r="AL9" s="17">
        <v>0.249287340519702</v>
      </c>
      <c r="AM9" s="17">
        <v>0.25404560758524097</v>
      </c>
      <c r="AN9" s="17">
        <v>0.227473152514443</v>
      </c>
      <c r="AO9" s="17"/>
      <c r="AP9" s="17">
        <v>0.240525596016713</v>
      </c>
      <c r="AQ9" s="17">
        <v>0.30975591447730599</v>
      </c>
      <c r="AR9" s="17">
        <v>0.25937926253110599</v>
      </c>
    </row>
    <row r="10" spans="2:44" ht="28.7" x14ac:dyDescent="0.5">
      <c r="B10" s="18" t="s">
        <v>210</v>
      </c>
      <c r="C10" s="17">
        <v>0.49327165406555301</v>
      </c>
      <c r="D10" s="17">
        <v>0.48459503851637298</v>
      </c>
      <c r="E10" s="17">
        <v>0.50165053930591996</v>
      </c>
      <c r="F10" s="17"/>
      <c r="G10" s="17">
        <v>0.47592351708609099</v>
      </c>
      <c r="H10" s="17">
        <v>0.50622388266497198</v>
      </c>
      <c r="I10" s="17">
        <v>0.44397610940402399</v>
      </c>
      <c r="J10" s="17">
        <v>0.49197090811264999</v>
      </c>
      <c r="K10" s="17">
        <v>0.46582594670324001</v>
      </c>
      <c r="L10" s="17">
        <v>0.55415259493449998</v>
      </c>
      <c r="M10" s="17"/>
      <c r="N10" s="17">
        <v>0.45932917200337398</v>
      </c>
      <c r="O10" s="17">
        <v>0.52837789798923196</v>
      </c>
      <c r="P10" s="17">
        <v>0.50712393352221496</v>
      </c>
      <c r="Q10" s="17">
        <v>0.478080290306861</v>
      </c>
      <c r="R10" s="17"/>
      <c r="S10" s="17">
        <v>0.44030103973386298</v>
      </c>
      <c r="T10" s="17">
        <v>0.51383809415771498</v>
      </c>
      <c r="U10" s="17">
        <v>0.50546564759631796</v>
      </c>
      <c r="V10" s="17">
        <v>0.44070361675221797</v>
      </c>
      <c r="W10" s="17">
        <v>0.52316460414545296</v>
      </c>
      <c r="X10" s="17">
        <v>0.47733955547628498</v>
      </c>
      <c r="Y10" s="17">
        <v>0.49062901701496198</v>
      </c>
      <c r="Z10" s="17">
        <v>0.53567584268855895</v>
      </c>
      <c r="AA10" s="17">
        <v>0.54276875965170401</v>
      </c>
      <c r="AB10" s="17">
        <v>0.474116642223952</v>
      </c>
      <c r="AC10" s="17">
        <v>0.52234953397745798</v>
      </c>
      <c r="AD10" s="17">
        <v>0.53339487379251305</v>
      </c>
      <c r="AE10" s="17"/>
      <c r="AF10" s="17">
        <v>0.51030990445345403</v>
      </c>
      <c r="AG10" s="17">
        <v>0.49716301643586103</v>
      </c>
      <c r="AH10" s="17">
        <v>0.43917327782355498</v>
      </c>
      <c r="AI10" s="17"/>
      <c r="AJ10" s="17">
        <v>0.50858010121411901</v>
      </c>
      <c r="AK10" s="17">
        <v>0.50595121634648099</v>
      </c>
      <c r="AL10" s="17">
        <v>0.48857879285428801</v>
      </c>
      <c r="AM10" s="17">
        <v>0.46732701341848798</v>
      </c>
      <c r="AN10" s="17">
        <v>0.46105497664711398</v>
      </c>
      <c r="AO10" s="17"/>
      <c r="AP10" s="17">
        <v>0.54479513290723602</v>
      </c>
      <c r="AQ10" s="17">
        <v>0.49044175365339898</v>
      </c>
      <c r="AR10" s="17">
        <v>0.49158630104090201</v>
      </c>
    </row>
    <row r="11" spans="2:44" ht="28.7" x14ac:dyDescent="0.5">
      <c r="B11" s="18" t="s">
        <v>211</v>
      </c>
      <c r="C11" s="17">
        <v>0.12696884025241401</v>
      </c>
      <c r="D11" s="17">
        <v>0.14923348572592501</v>
      </c>
      <c r="E11" s="17">
        <v>0.105708415687462</v>
      </c>
      <c r="F11" s="17"/>
      <c r="G11" s="17">
        <v>0.13217788695216501</v>
      </c>
      <c r="H11" s="17">
        <v>0.14722131484276199</v>
      </c>
      <c r="I11" s="17">
        <v>0.11082494696894001</v>
      </c>
      <c r="J11" s="17">
        <v>0.113550540117715</v>
      </c>
      <c r="K11" s="17">
        <v>0.13621961520294501</v>
      </c>
      <c r="L11" s="17">
        <v>0.124959029070699</v>
      </c>
      <c r="M11" s="17"/>
      <c r="N11" s="17">
        <v>0.16993512796333299</v>
      </c>
      <c r="O11" s="17">
        <v>0.11464331102359999</v>
      </c>
      <c r="P11" s="17">
        <v>0.122771279237572</v>
      </c>
      <c r="Q11" s="17">
        <v>9.8433249046518706E-2</v>
      </c>
      <c r="R11" s="17"/>
      <c r="S11" s="17">
        <v>0.136381046077623</v>
      </c>
      <c r="T11" s="17">
        <v>0.13678294247619099</v>
      </c>
      <c r="U11" s="17">
        <v>0.17055574991678901</v>
      </c>
      <c r="V11" s="17">
        <v>0.12578961082486401</v>
      </c>
      <c r="W11" s="17">
        <v>0.124058391313906</v>
      </c>
      <c r="X11" s="17">
        <v>0.113764822286269</v>
      </c>
      <c r="Y11" s="17">
        <v>7.2262666302298106E-2</v>
      </c>
      <c r="Z11" s="17">
        <v>0.124741941743023</v>
      </c>
      <c r="AA11" s="17">
        <v>0.114277159123908</v>
      </c>
      <c r="AB11" s="17">
        <v>0.169262328227334</v>
      </c>
      <c r="AC11" s="17">
        <v>7.5689352817572206E-2</v>
      </c>
      <c r="AD11" s="17">
        <v>0.12865415752501899</v>
      </c>
      <c r="AE11" s="17"/>
      <c r="AF11" s="17">
        <v>0.115241644910528</v>
      </c>
      <c r="AG11" s="17">
        <v>0.14093327100019801</v>
      </c>
      <c r="AH11" s="17">
        <v>0.13616849557013</v>
      </c>
      <c r="AI11" s="17"/>
      <c r="AJ11" s="17">
        <v>0.127601247368027</v>
      </c>
      <c r="AK11" s="17">
        <v>0.113728294487635</v>
      </c>
      <c r="AL11" s="17">
        <v>0.15879732444101799</v>
      </c>
      <c r="AM11" s="17">
        <v>0.12947893257388901</v>
      </c>
      <c r="AN11" s="17">
        <v>0.119768608893094</v>
      </c>
      <c r="AO11" s="17"/>
      <c r="AP11" s="17">
        <v>0.11188750243828401</v>
      </c>
      <c r="AQ11" s="17">
        <v>0.118721922587548</v>
      </c>
      <c r="AR11" s="17">
        <v>0.172026360958974</v>
      </c>
    </row>
    <row r="12" spans="2:44" ht="28.7" x14ac:dyDescent="0.5">
      <c r="B12" s="18" t="s">
        <v>212</v>
      </c>
      <c r="C12" s="17">
        <v>3.69872731822979E-2</v>
      </c>
      <c r="D12" s="17">
        <v>4.5768143540235999E-2</v>
      </c>
      <c r="E12" s="17">
        <v>2.85510821888319E-2</v>
      </c>
      <c r="F12" s="17"/>
      <c r="G12" s="17">
        <v>4.82217445843863E-2</v>
      </c>
      <c r="H12" s="17">
        <v>3.4467863949874701E-2</v>
      </c>
      <c r="I12" s="17">
        <v>4.7502543554769502E-2</v>
      </c>
      <c r="J12" s="17">
        <v>2.53869938078473E-2</v>
      </c>
      <c r="K12" s="17">
        <v>3.0648031449473701E-2</v>
      </c>
      <c r="L12" s="17">
        <v>3.6707823277424598E-2</v>
      </c>
      <c r="M12" s="17"/>
      <c r="N12" s="17">
        <v>4.0967310623728902E-2</v>
      </c>
      <c r="O12" s="17">
        <v>3.6890718659098098E-2</v>
      </c>
      <c r="P12" s="17">
        <v>3.0710942252473498E-2</v>
      </c>
      <c r="Q12" s="17">
        <v>3.8680499300345998E-2</v>
      </c>
      <c r="R12" s="17"/>
      <c r="S12" s="17">
        <v>7.1926453048142797E-2</v>
      </c>
      <c r="T12" s="17">
        <v>2.1751436431982098E-2</v>
      </c>
      <c r="U12" s="17">
        <v>2.3536455549266401E-2</v>
      </c>
      <c r="V12" s="17">
        <v>5.45484613520631E-2</v>
      </c>
      <c r="W12" s="17">
        <v>3.3389984648622799E-2</v>
      </c>
      <c r="X12" s="17">
        <v>2.9322855799021701E-2</v>
      </c>
      <c r="Y12" s="17">
        <v>4.8075151318074702E-2</v>
      </c>
      <c r="Z12" s="17">
        <v>2.6688098462828099E-2</v>
      </c>
      <c r="AA12" s="17">
        <v>9.6489771543049503E-3</v>
      </c>
      <c r="AB12" s="17">
        <v>2.9170582393267398E-2</v>
      </c>
      <c r="AC12" s="17">
        <v>2.7345366599417099E-2</v>
      </c>
      <c r="AD12" s="17">
        <v>7.8329753998902102E-2</v>
      </c>
      <c r="AE12" s="17"/>
      <c r="AF12" s="17">
        <v>3.8215671104156003E-2</v>
      </c>
      <c r="AG12" s="17">
        <v>3.34746672597558E-2</v>
      </c>
      <c r="AH12" s="17">
        <v>3.1234857672002798E-2</v>
      </c>
      <c r="AI12" s="17"/>
      <c r="AJ12" s="17">
        <v>4.0660934039208597E-2</v>
      </c>
      <c r="AK12" s="17">
        <v>2.6924219473074301E-2</v>
      </c>
      <c r="AL12" s="17">
        <v>3.4977613621523802E-2</v>
      </c>
      <c r="AM12" s="17">
        <v>5.3657560967312501E-2</v>
      </c>
      <c r="AN12" s="17">
        <v>5.03807281302572E-2</v>
      </c>
      <c r="AO12" s="17"/>
      <c r="AP12" s="17">
        <v>4.8729828144620901E-2</v>
      </c>
      <c r="AQ12" s="17">
        <v>2.7355045263894501E-2</v>
      </c>
      <c r="AR12" s="17">
        <v>2.1422834706287901E-2</v>
      </c>
    </row>
    <row r="13" spans="2:44" x14ac:dyDescent="0.5">
      <c r="B13" s="18" t="s">
        <v>87</v>
      </c>
      <c r="C13" s="19">
        <v>8.2733984866766405E-2</v>
      </c>
      <c r="D13" s="19">
        <v>5.8303304086745202E-2</v>
      </c>
      <c r="E13" s="19">
        <v>0.105989508773651</v>
      </c>
      <c r="F13" s="19"/>
      <c r="G13" s="19">
        <v>5.9452449570947197E-2</v>
      </c>
      <c r="H13" s="19">
        <v>6.5176927140796995E-2</v>
      </c>
      <c r="I13" s="19">
        <v>7.8734677391654698E-2</v>
      </c>
      <c r="J13" s="19">
        <v>0.116428899123962</v>
      </c>
      <c r="K13" s="19">
        <v>9.26504286932128E-2</v>
      </c>
      <c r="L13" s="19">
        <v>8.1564522957926502E-2</v>
      </c>
      <c r="M13" s="19"/>
      <c r="N13" s="19">
        <v>5.1600404278556201E-2</v>
      </c>
      <c r="O13" s="19">
        <v>6.3497378336836094E-2</v>
      </c>
      <c r="P13" s="19">
        <v>9.0622695883996601E-2</v>
      </c>
      <c r="Q13" s="19">
        <v>0.13018323600736501</v>
      </c>
      <c r="R13" s="19"/>
      <c r="S13" s="19">
        <v>7.5130751749196506E-2</v>
      </c>
      <c r="T13" s="19">
        <v>5.9587092422496803E-2</v>
      </c>
      <c r="U13" s="19">
        <v>0.101206560044419</v>
      </c>
      <c r="V13" s="19">
        <v>7.9054466637161994E-2</v>
      </c>
      <c r="W13" s="19">
        <v>6.2008633833475497E-2</v>
      </c>
      <c r="X13" s="19">
        <v>0.100203109802492</v>
      </c>
      <c r="Y13" s="19">
        <v>7.95172665043542E-2</v>
      </c>
      <c r="Z13" s="19">
        <v>8.91063188048212E-2</v>
      </c>
      <c r="AA13" s="19">
        <v>9.7537308866178493E-2</v>
      </c>
      <c r="AB13" s="19">
        <v>0.103984203397018</v>
      </c>
      <c r="AC13" s="19">
        <v>7.16645853820084E-2</v>
      </c>
      <c r="AD13" s="19">
        <v>7.6803401950554295E-2</v>
      </c>
      <c r="AE13" s="19"/>
      <c r="AF13" s="19">
        <v>7.1403914127292606E-2</v>
      </c>
      <c r="AG13" s="19">
        <v>6.5366418277785304E-2</v>
      </c>
      <c r="AH13" s="19">
        <v>0.145520786151248</v>
      </c>
      <c r="AI13" s="19"/>
      <c r="AJ13" s="19">
        <v>5.8555143964089701E-2</v>
      </c>
      <c r="AK13" s="19">
        <v>6.4284384690188504E-2</v>
      </c>
      <c r="AL13" s="19">
        <v>6.8358928563467494E-2</v>
      </c>
      <c r="AM13" s="19">
        <v>9.5490885455070201E-2</v>
      </c>
      <c r="AN13" s="19">
        <v>0.14132253381509199</v>
      </c>
      <c r="AO13" s="19"/>
      <c r="AP13" s="19">
        <v>5.4061940493144799E-2</v>
      </c>
      <c r="AQ13" s="19">
        <v>5.3725364017852197E-2</v>
      </c>
      <c r="AR13" s="19">
        <v>5.5585240762729998E-2</v>
      </c>
    </row>
    <row r="14" spans="2:44" x14ac:dyDescent="0.5">
      <c r="B14" s="16"/>
    </row>
    <row r="15" spans="2:44" x14ac:dyDescent="0.5">
      <c r="B15" t="s">
        <v>76</v>
      </c>
    </row>
    <row r="16" spans="2:44" x14ac:dyDescent="0.5">
      <c r="B16" t="s">
        <v>77</v>
      </c>
    </row>
    <row r="18" spans="2:2" x14ac:dyDescent="0.5">
      <c r="B18" s="8" t="str">
        <f>HYPERLINK("#'Contents'!A1", "Return to Contents")</f>
        <v>Return to Contents</v>
      </c>
    </row>
  </sheetData>
  <mergeCells count="8">
    <mergeCell ref="AJ5:AN5"/>
    <mergeCell ref="AP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B2:AR18"/>
  <sheetViews>
    <sheetView showGridLines="0" workbookViewId="0">
      <pane xSplit="2" topLeftCell="C1" activePane="topRight" state="frozen"/>
      <selection pane="topRight"/>
    </sheetView>
  </sheetViews>
  <sheetFormatPr defaultColWidth="10.8203125" defaultRowHeight="14.35" x14ac:dyDescent="0.5"/>
  <cols>
    <col min="2" max="2" width="25.703125" customWidth="1"/>
    <col min="3" max="5" width="10.703125" customWidth="1"/>
    <col min="6" max="6" width="2.17578125" customWidth="1"/>
    <col min="7" max="12" width="10.703125" customWidth="1"/>
    <col min="13" max="13" width="2.17578125" customWidth="1"/>
    <col min="14" max="17" width="10.703125" customWidth="1"/>
    <col min="18" max="18" width="2.17578125" customWidth="1"/>
    <col min="19" max="30" width="10.703125" customWidth="1"/>
    <col min="31" max="31" width="2.17578125" customWidth="1"/>
    <col min="32" max="34" width="10.703125" customWidth="1"/>
    <col min="35" max="35" width="2.17578125" customWidth="1"/>
    <col min="36" max="40" width="10.703125" customWidth="1"/>
    <col min="41" max="41" width="2.17578125" customWidth="1"/>
    <col min="42" max="44" width="10.703125" customWidth="1"/>
    <col min="45" max="45" width="2.17578125" customWidth="1"/>
  </cols>
  <sheetData>
    <row r="2" spans="2:44" ht="40" customHeight="1" x14ac:dyDescent="0.5">
      <c r="D2" s="30" t="s">
        <v>235</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row>
    <row r="5" spans="2:44" ht="30" customHeight="1" x14ac:dyDescent="0.5">
      <c r="B5" s="15"/>
      <c r="C5" s="15"/>
      <c r="D5" s="29" t="s">
        <v>50</v>
      </c>
      <c r="E5" s="29"/>
      <c r="F5" s="15"/>
      <c r="G5" s="29" t="s">
        <v>51</v>
      </c>
      <c r="H5" s="29"/>
      <c r="I5" s="29"/>
      <c r="J5" s="29"/>
      <c r="K5" s="29"/>
      <c r="L5" s="29"/>
      <c r="M5" s="15"/>
      <c r="N5" s="29" t="s">
        <v>52</v>
      </c>
      <c r="O5" s="29"/>
      <c r="P5" s="29"/>
      <c r="Q5" s="29"/>
      <c r="R5" s="15"/>
      <c r="S5" s="29" t="s">
        <v>53</v>
      </c>
      <c r="T5" s="29"/>
      <c r="U5" s="29"/>
      <c r="V5" s="29"/>
      <c r="W5" s="29"/>
      <c r="X5" s="29"/>
      <c r="Y5" s="29"/>
      <c r="Z5" s="29"/>
      <c r="AA5" s="29"/>
      <c r="AB5" s="29"/>
      <c r="AC5" s="29"/>
      <c r="AD5" s="29"/>
      <c r="AE5" s="15"/>
      <c r="AF5" s="29" t="s">
        <v>54</v>
      </c>
      <c r="AG5" s="29"/>
      <c r="AH5" s="29"/>
      <c r="AI5" s="15"/>
      <c r="AJ5" s="29" t="s">
        <v>55</v>
      </c>
      <c r="AK5" s="29"/>
      <c r="AL5" s="29"/>
      <c r="AM5" s="29"/>
      <c r="AN5" s="29"/>
      <c r="AO5" s="15"/>
      <c r="AP5" s="29" t="s">
        <v>56</v>
      </c>
      <c r="AQ5" s="29"/>
      <c r="AR5" s="29"/>
    </row>
    <row r="6" spans="2:44" ht="43" x14ac:dyDescent="0.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row>
    <row r="7" spans="2:44" ht="30" customHeight="1" x14ac:dyDescent="0.5">
      <c r="B7" s="10" t="s">
        <v>18</v>
      </c>
      <c r="C7" s="10">
        <v>2011</v>
      </c>
      <c r="D7" s="10">
        <v>973</v>
      </c>
      <c r="E7" s="10">
        <v>1034</v>
      </c>
      <c r="F7" s="10"/>
      <c r="G7" s="10">
        <v>293</v>
      </c>
      <c r="H7" s="10">
        <v>293</v>
      </c>
      <c r="I7" s="10">
        <v>331</v>
      </c>
      <c r="J7" s="10">
        <v>331</v>
      </c>
      <c r="K7" s="10">
        <v>305</v>
      </c>
      <c r="L7" s="10">
        <v>458</v>
      </c>
      <c r="M7" s="10"/>
      <c r="N7" s="10">
        <v>545</v>
      </c>
      <c r="O7" s="10">
        <v>548</v>
      </c>
      <c r="P7" s="10">
        <v>415</v>
      </c>
      <c r="Q7" s="10">
        <v>498</v>
      </c>
      <c r="R7" s="10"/>
      <c r="S7" s="10">
        <v>288</v>
      </c>
      <c r="T7" s="10">
        <v>268</v>
      </c>
      <c r="U7" s="10">
        <v>162</v>
      </c>
      <c r="V7" s="10">
        <v>184</v>
      </c>
      <c r="W7" s="10">
        <v>142</v>
      </c>
      <c r="X7" s="10">
        <v>193</v>
      </c>
      <c r="Y7" s="10">
        <v>161</v>
      </c>
      <c r="Z7" s="10">
        <v>83</v>
      </c>
      <c r="AA7" s="10">
        <v>227</v>
      </c>
      <c r="AB7" s="10">
        <v>144</v>
      </c>
      <c r="AC7" s="10">
        <v>107</v>
      </c>
      <c r="AD7" s="10">
        <v>52</v>
      </c>
      <c r="AE7" s="10"/>
      <c r="AF7" s="10">
        <v>728</v>
      </c>
      <c r="AG7" s="10">
        <v>785</v>
      </c>
      <c r="AH7" s="10">
        <v>299</v>
      </c>
      <c r="AI7" s="10"/>
      <c r="AJ7" s="10">
        <v>692</v>
      </c>
      <c r="AK7" s="10">
        <v>539</v>
      </c>
      <c r="AL7" s="10">
        <v>143</v>
      </c>
      <c r="AM7" s="10">
        <v>38</v>
      </c>
      <c r="AN7" s="10">
        <v>294</v>
      </c>
      <c r="AO7" s="10"/>
      <c r="AP7" s="10">
        <v>390</v>
      </c>
      <c r="AQ7" s="10">
        <v>732</v>
      </c>
      <c r="AR7" s="10">
        <v>133</v>
      </c>
    </row>
    <row r="8" spans="2:44" ht="30" customHeight="1" x14ac:dyDescent="0.5">
      <c r="B8" s="11" t="s">
        <v>19</v>
      </c>
      <c r="C8" s="11">
        <v>2011</v>
      </c>
      <c r="D8" s="11">
        <v>992</v>
      </c>
      <c r="E8" s="11">
        <v>1015</v>
      </c>
      <c r="F8" s="11"/>
      <c r="G8" s="11">
        <v>280</v>
      </c>
      <c r="H8" s="11">
        <v>341</v>
      </c>
      <c r="I8" s="11">
        <v>343</v>
      </c>
      <c r="J8" s="11">
        <v>343</v>
      </c>
      <c r="K8" s="11">
        <v>283</v>
      </c>
      <c r="L8" s="11">
        <v>420</v>
      </c>
      <c r="M8" s="11"/>
      <c r="N8" s="11">
        <v>541</v>
      </c>
      <c r="O8" s="11">
        <v>522</v>
      </c>
      <c r="P8" s="11">
        <v>441</v>
      </c>
      <c r="Q8" s="11">
        <v>502</v>
      </c>
      <c r="R8" s="11"/>
      <c r="S8" s="11">
        <v>282</v>
      </c>
      <c r="T8" s="11">
        <v>261</v>
      </c>
      <c r="U8" s="11">
        <v>161</v>
      </c>
      <c r="V8" s="11">
        <v>181</v>
      </c>
      <c r="W8" s="11">
        <v>141</v>
      </c>
      <c r="X8" s="11">
        <v>181</v>
      </c>
      <c r="Y8" s="11">
        <v>161</v>
      </c>
      <c r="Z8" s="11">
        <v>80</v>
      </c>
      <c r="AA8" s="11">
        <v>221</v>
      </c>
      <c r="AB8" s="11">
        <v>181</v>
      </c>
      <c r="AC8" s="11">
        <v>101</v>
      </c>
      <c r="AD8" s="11">
        <v>60</v>
      </c>
      <c r="AE8" s="11"/>
      <c r="AF8" s="11">
        <v>714</v>
      </c>
      <c r="AG8" s="11">
        <v>797</v>
      </c>
      <c r="AH8" s="11">
        <v>308</v>
      </c>
      <c r="AI8" s="11"/>
      <c r="AJ8" s="11">
        <v>674</v>
      </c>
      <c r="AK8" s="11">
        <v>545</v>
      </c>
      <c r="AL8" s="11">
        <v>138</v>
      </c>
      <c r="AM8" s="11">
        <v>36</v>
      </c>
      <c r="AN8" s="11">
        <v>298</v>
      </c>
      <c r="AO8" s="11"/>
      <c r="AP8" s="11">
        <v>383</v>
      </c>
      <c r="AQ8" s="11">
        <v>736</v>
      </c>
      <c r="AR8" s="11">
        <v>130</v>
      </c>
    </row>
    <row r="9" spans="2:44" ht="28.7" x14ac:dyDescent="0.5">
      <c r="B9" s="18" t="s">
        <v>209</v>
      </c>
      <c r="C9" s="17">
        <v>0.30726334581643999</v>
      </c>
      <c r="D9" s="17">
        <v>0.33974128115202901</v>
      </c>
      <c r="E9" s="17">
        <v>0.27563128253485197</v>
      </c>
      <c r="F9" s="17"/>
      <c r="G9" s="17">
        <v>0.27207274667820802</v>
      </c>
      <c r="H9" s="17">
        <v>0.30368018192727197</v>
      </c>
      <c r="I9" s="17">
        <v>0.29023166331052103</v>
      </c>
      <c r="J9" s="17">
        <v>0.27231999503609899</v>
      </c>
      <c r="K9" s="17">
        <v>0.32343540991437603</v>
      </c>
      <c r="L9" s="17">
        <v>0.36517076225696798</v>
      </c>
      <c r="M9" s="17"/>
      <c r="N9" s="17">
        <v>0.36239227558915998</v>
      </c>
      <c r="O9" s="17">
        <v>0.28360112843505397</v>
      </c>
      <c r="P9" s="17">
        <v>0.28431938919482902</v>
      </c>
      <c r="Q9" s="17">
        <v>0.291784477078736</v>
      </c>
      <c r="R9" s="17"/>
      <c r="S9" s="17">
        <v>0.32058858808319901</v>
      </c>
      <c r="T9" s="17">
        <v>0.34408040988000999</v>
      </c>
      <c r="U9" s="17">
        <v>0.31901220208759701</v>
      </c>
      <c r="V9" s="17">
        <v>0.30517345297591503</v>
      </c>
      <c r="W9" s="17">
        <v>0.28797392562879298</v>
      </c>
      <c r="X9" s="17">
        <v>0.32487607830320903</v>
      </c>
      <c r="Y9" s="17">
        <v>0.34573777954120899</v>
      </c>
      <c r="Z9" s="17">
        <v>0.313832760833267</v>
      </c>
      <c r="AA9" s="17">
        <v>0.30513304400674601</v>
      </c>
      <c r="AB9" s="17">
        <v>0.25895509655467502</v>
      </c>
      <c r="AC9" s="17">
        <v>0.22388976436587199</v>
      </c>
      <c r="AD9" s="17">
        <v>0.23325864411021399</v>
      </c>
      <c r="AE9" s="17"/>
      <c r="AF9" s="17">
        <v>0.32188143537573499</v>
      </c>
      <c r="AG9" s="17">
        <v>0.314011447651314</v>
      </c>
      <c r="AH9" s="17">
        <v>0.30107581626051899</v>
      </c>
      <c r="AI9" s="17"/>
      <c r="AJ9" s="17">
        <v>0.34976459330022103</v>
      </c>
      <c r="AK9" s="17">
        <v>0.32950058709226498</v>
      </c>
      <c r="AL9" s="17">
        <v>0.31964778072012401</v>
      </c>
      <c r="AM9" s="17">
        <v>0.28846775263304297</v>
      </c>
      <c r="AN9" s="17">
        <v>0.238461902638683</v>
      </c>
      <c r="AO9" s="17"/>
      <c r="AP9" s="17">
        <v>0.33381295149189599</v>
      </c>
      <c r="AQ9" s="17">
        <v>0.34589603981396499</v>
      </c>
      <c r="AR9" s="17">
        <v>0.33493115570905102</v>
      </c>
    </row>
    <row r="10" spans="2:44" ht="28.7" x14ac:dyDescent="0.5">
      <c r="B10" s="18" t="s">
        <v>210</v>
      </c>
      <c r="C10" s="17">
        <v>0.48372794093597599</v>
      </c>
      <c r="D10" s="17">
        <v>0.483271587976638</v>
      </c>
      <c r="E10" s="17">
        <v>0.48513394824690598</v>
      </c>
      <c r="F10" s="17"/>
      <c r="G10" s="17">
        <v>0.44022756709656902</v>
      </c>
      <c r="H10" s="17">
        <v>0.51210190961660695</v>
      </c>
      <c r="I10" s="17">
        <v>0.46689103556578299</v>
      </c>
      <c r="J10" s="17">
        <v>0.488103918985139</v>
      </c>
      <c r="K10" s="17">
        <v>0.49203128404906699</v>
      </c>
      <c r="L10" s="17">
        <v>0.49424636701750202</v>
      </c>
      <c r="M10" s="17"/>
      <c r="N10" s="17">
        <v>0.48672043761615402</v>
      </c>
      <c r="O10" s="17">
        <v>0.525560424924161</v>
      </c>
      <c r="P10" s="17">
        <v>0.49213825903040898</v>
      </c>
      <c r="Q10" s="17">
        <v>0.430422658050716</v>
      </c>
      <c r="R10" s="17"/>
      <c r="S10" s="17">
        <v>0.49558544872800098</v>
      </c>
      <c r="T10" s="17">
        <v>0.452416871600826</v>
      </c>
      <c r="U10" s="17">
        <v>0.48250789258240501</v>
      </c>
      <c r="V10" s="17">
        <v>0.442314008676852</v>
      </c>
      <c r="W10" s="17">
        <v>0.51097432193214898</v>
      </c>
      <c r="X10" s="17">
        <v>0.43811394542084098</v>
      </c>
      <c r="Y10" s="17">
        <v>0.44074726137400699</v>
      </c>
      <c r="Z10" s="17">
        <v>0.49916191291862699</v>
      </c>
      <c r="AA10" s="17">
        <v>0.50851221030608396</v>
      </c>
      <c r="AB10" s="17">
        <v>0.50487422586055897</v>
      </c>
      <c r="AC10" s="17">
        <v>0.59351180372697798</v>
      </c>
      <c r="AD10" s="17">
        <v>0.52096781184393104</v>
      </c>
      <c r="AE10" s="17"/>
      <c r="AF10" s="17">
        <v>0.48144334210888301</v>
      </c>
      <c r="AG10" s="17">
        <v>0.52864411704069203</v>
      </c>
      <c r="AH10" s="17">
        <v>0.41561786594133399</v>
      </c>
      <c r="AI10" s="17"/>
      <c r="AJ10" s="17">
        <v>0.50380959638812395</v>
      </c>
      <c r="AK10" s="17">
        <v>0.48184086417273297</v>
      </c>
      <c r="AL10" s="17">
        <v>0.49693912975735299</v>
      </c>
      <c r="AM10" s="17">
        <v>0.41773463314759401</v>
      </c>
      <c r="AN10" s="17">
        <v>0.47958926084001602</v>
      </c>
      <c r="AO10" s="17"/>
      <c r="AP10" s="17">
        <v>0.51890627075902196</v>
      </c>
      <c r="AQ10" s="17">
        <v>0.47743296374792998</v>
      </c>
      <c r="AR10" s="17">
        <v>0.48022871815485602</v>
      </c>
    </row>
    <row r="11" spans="2:44" ht="28.7" x14ac:dyDescent="0.5">
      <c r="B11" s="18" t="s">
        <v>211</v>
      </c>
      <c r="C11" s="17">
        <v>9.7902825997353005E-2</v>
      </c>
      <c r="D11" s="17">
        <v>8.1342240944809893E-2</v>
      </c>
      <c r="E11" s="17">
        <v>0.113527889856301</v>
      </c>
      <c r="F11" s="17"/>
      <c r="G11" s="17">
        <v>0.16464911769486901</v>
      </c>
      <c r="H11" s="17">
        <v>9.6241364715031794E-2</v>
      </c>
      <c r="I11" s="17">
        <v>0.115087105749894</v>
      </c>
      <c r="J11" s="17">
        <v>0.10394615620047699</v>
      </c>
      <c r="K11" s="17">
        <v>8.4248522106452894E-2</v>
      </c>
      <c r="L11" s="17">
        <v>4.5013401837006001E-2</v>
      </c>
      <c r="M11" s="17"/>
      <c r="N11" s="17">
        <v>7.8892933215609307E-2</v>
      </c>
      <c r="O11" s="17">
        <v>9.2997502524928194E-2</v>
      </c>
      <c r="P11" s="17">
        <v>0.10964081779285299</v>
      </c>
      <c r="Q11" s="17">
        <v>0.114153803279625</v>
      </c>
      <c r="R11" s="17"/>
      <c r="S11" s="17">
        <v>9.8938701087540798E-2</v>
      </c>
      <c r="T11" s="17">
        <v>0.11503124056884</v>
      </c>
      <c r="U11" s="17">
        <v>7.0432747541499197E-2</v>
      </c>
      <c r="V11" s="17">
        <v>0.119591157731778</v>
      </c>
      <c r="W11" s="17">
        <v>0.138716637274619</v>
      </c>
      <c r="X11" s="17">
        <v>0.113839634706442</v>
      </c>
      <c r="Y11" s="17">
        <v>9.2903298147516494E-2</v>
      </c>
      <c r="Z11" s="17">
        <v>9.0200248236083899E-2</v>
      </c>
      <c r="AA11" s="17">
        <v>4.8921573706235497E-2</v>
      </c>
      <c r="AB11" s="17">
        <v>9.6647593996947903E-2</v>
      </c>
      <c r="AC11" s="17">
        <v>7.2380672329683496E-2</v>
      </c>
      <c r="AD11" s="17">
        <v>0.13376322191565401</v>
      </c>
      <c r="AE11" s="17"/>
      <c r="AF11" s="17">
        <v>9.3152155325699093E-2</v>
      </c>
      <c r="AG11" s="17">
        <v>8.3382490813261795E-2</v>
      </c>
      <c r="AH11" s="17">
        <v>9.2368005654935206E-2</v>
      </c>
      <c r="AI11" s="17"/>
      <c r="AJ11" s="17">
        <v>7.4670939258866503E-2</v>
      </c>
      <c r="AK11" s="17">
        <v>9.4055653094646294E-2</v>
      </c>
      <c r="AL11" s="17">
        <v>9.3267403514080693E-2</v>
      </c>
      <c r="AM11" s="17">
        <v>0.14156825093894301</v>
      </c>
      <c r="AN11" s="17">
        <v>0.100444466220211</v>
      </c>
      <c r="AO11" s="17"/>
      <c r="AP11" s="17">
        <v>7.7723761815075704E-2</v>
      </c>
      <c r="AQ11" s="17">
        <v>0.100446928619276</v>
      </c>
      <c r="AR11" s="17">
        <v>9.2386475966884304E-2</v>
      </c>
    </row>
    <row r="12" spans="2:44" ht="28.7" x14ac:dyDescent="0.5">
      <c r="B12" s="18" t="s">
        <v>212</v>
      </c>
      <c r="C12" s="17">
        <v>2.31190624378169E-2</v>
      </c>
      <c r="D12" s="17">
        <v>2.9744620921265098E-2</v>
      </c>
      <c r="E12" s="17">
        <v>1.6734780028376001E-2</v>
      </c>
      <c r="F12" s="17"/>
      <c r="G12" s="17">
        <v>4.1150003651330001E-2</v>
      </c>
      <c r="H12" s="17">
        <v>1.00191101565039E-2</v>
      </c>
      <c r="I12" s="17">
        <v>3.4431288666110997E-2</v>
      </c>
      <c r="J12" s="17">
        <v>2.8704683971035198E-2</v>
      </c>
      <c r="K12" s="17">
        <v>1.25966966211394E-2</v>
      </c>
      <c r="L12" s="17">
        <v>1.5037477446783701E-2</v>
      </c>
      <c r="M12" s="17"/>
      <c r="N12" s="17">
        <v>1.56523841717786E-2</v>
      </c>
      <c r="O12" s="17">
        <v>2.4281365165750701E-2</v>
      </c>
      <c r="P12" s="17">
        <v>3.6148621520231301E-2</v>
      </c>
      <c r="Q12" s="17">
        <v>1.6680167884028201E-2</v>
      </c>
      <c r="R12" s="17"/>
      <c r="S12" s="17">
        <v>1.32890143485746E-2</v>
      </c>
      <c r="T12" s="17">
        <v>3.0215716762873001E-2</v>
      </c>
      <c r="U12" s="17">
        <v>1.8256362920788801E-2</v>
      </c>
      <c r="V12" s="17">
        <v>3.126504014367E-2</v>
      </c>
      <c r="W12" s="17">
        <v>1.4090523163528899E-2</v>
      </c>
      <c r="X12" s="17">
        <v>1.7318909512605001E-2</v>
      </c>
      <c r="Y12" s="17">
        <v>1.8373907879061499E-2</v>
      </c>
      <c r="Z12" s="17">
        <v>2.5875615153866199E-2</v>
      </c>
      <c r="AA12" s="17">
        <v>3.1906249573611101E-2</v>
      </c>
      <c r="AB12" s="17">
        <v>2.0746313869584702E-2</v>
      </c>
      <c r="AC12" s="17">
        <v>2.0661678461556601E-2</v>
      </c>
      <c r="AD12" s="17">
        <v>5.3621031650729699E-2</v>
      </c>
      <c r="AE12" s="17"/>
      <c r="AF12" s="17">
        <v>2.9326233309815999E-2</v>
      </c>
      <c r="AG12" s="17">
        <v>1.42348892340827E-2</v>
      </c>
      <c r="AH12" s="17">
        <v>2.7391444510145E-2</v>
      </c>
      <c r="AI12" s="17"/>
      <c r="AJ12" s="17">
        <v>1.6057471164965802E-2</v>
      </c>
      <c r="AK12" s="17">
        <v>1.7976386539864699E-2</v>
      </c>
      <c r="AL12" s="17">
        <v>2.0748031416789901E-2</v>
      </c>
      <c r="AM12" s="17">
        <v>5.3617905217050302E-2</v>
      </c>
      <c r="AN12" s="17">
        <v>3.0681626458635501E-2</v>
      </c>
      <c r="AO12" s="17"/>
      <c r="AP12" s="17">
        <v>2.07936472002174E-2</v>
      </c>
      <c r="AQ12" s="17">
        <v>1.4020757023497799E-2</v>
      </c>
      <c r="AR12" s="17">
        <v>2.9582594555122702E-2</v>
      </c>
    </row>
    <row r="13" spans="2:44" x14ac:dyDescent="0.5">
      <c r="B13" s="18" t="s">
        <v>87</v>
      </c>
      <c r="C13" s="19">
        <v>8.7986824812414197E-2</v>
      </c>
      <c r="D13" s="19">
        <v>6.5900269005257903E-2</v>
      </c>
      <c r="E13" s="19">
        <v>0.108972099333565</v>
      </c>
      <c r="F13" s="19"/>
      <c r="G13" s="19">
        <v>8.1900564879024002E-2</v>
      </c>
      <c r="H13" s="19">
        <v>7.7957433584584707E-2</v>
      </c>
      <c r="I13" s="19">
        <v>9.3358906707690301E-2</v>
      </c>
      <c r="J13" s="19">
        <v>0.10692524580724901</v>
      </c>
      <c r="K13" s="19">
        <v>8.7688087308965407E-2</v>
      </c>
      <c r="L13" s="19">
        <v>8.0531991441741002E-2</v>
      </c>
      <c r="M13" s="19"/>
      <c r="N13" s="19">
        <v>5.6341969407298298E-2</v>
      </c>
      <c r="O13" s="19">
        <v>7.35595789501063E-2</v>
      </c>
      <c r="P13" s="19">
        <v>7.7752912461677801E-2</v>
      </c>
      <c r="Q13" s="19">
        <v>0.14695889370689499</v>
      </c>
      <c r="R13" s="19"/>
      <c r="S13" s="19">
        <v>7.1598247752684502E-2</v>
      </c>
      <c r="T13" s="19">
        <v>5.8255761187450898E-2</v>
      </c>
      <c r="U13" s="19">
        <v>0.10979079486771</v>
      </c>
      <c r="V13" s="19">
        <v>0.101656340471785</v>
      </c>
      <c r="W13" s="19">
        <v>4.8244592000909199E-2</v>
      </c>
      <c r="X13" s="19">
        <v>0.10585143205690201</v>
      </c>
      <c r="Y13" s="19">
        <v>0.102237753058206</v>
      </c>
      <c r="Z13" s="19">
        <v>7.0929462858156198E-2</v>
      </c>
      <c r="AA13" s="19">
        <v>0.105526922407324</v>
      </c>
      <c r="AB13" s="19">
        <v>0.118776769718234</v>
      </c>
      <c r="AC13" s="19">
        <v>8.95560811159095E-2</v>
      </c>
      <c r="AD13" s="19">
        <v>5.8389290479471799E-2</v>
      </c>
      <c r="AE13" s="19"/>
      <c r="AF13" s="19">
        <v>7.4196833879867294E-2</v>
      </c>
      <c r="AG13" s="19">
        <v>5.9727055260649801E-2</v>
      </c>
      <c r="AH13" s="19">
        <v>0.163546867633066</v>
      </c>
      <c r="AI13" s="19"/>
      <c r="AJ13" s="19">
        <v>5.5697399887822102E-2</v>
      </c>
      <c r="AK13" s="19">
        <v>7.6626509100490903E-2</v>
      </c>
      <c r="AL13" s="19">
        <v>6.9397654591652105E-2</v>
      </c>
      <c r="AM13" s="19">
        <v>9.86114580633701E-2</v>
      </c>
      <c r="AN13" s="19">
        <v>0.15082274384245301</v>
      </c>
      <c r="AO13" s="19"/>
      <c r="AP13" s="19">
        <v>4.8763368733788899E-2</v>
      </c>
      <c r="AQ13" s="19">
        <v>6.22033107953315E-2</v>
      </c>
      <c r="AR13" s="19">
        <v>6.28710556140855E-2</v>
      </c>
    </row>
    <row r="14" spans="2:44" x14ac:dyDescent="0.5">
      <c r="B14" s="16"/>
    </row>
    <row r="15" spans="2:44" x14ac:dyDescent="0.5">
      <c r="B15" t="s">
        <v>76</v>
      </c>
    </row>
    <row r="16" spans="2:44" x14ac:dyDescent="0.5">
      <c r="B16" t="s">
        <v>77</v>
      </c>
    </row>
    <row r="18" spans="2:2" x14ac:dyDescent="0.5">
      <c r="B18" s="8" t="str">
        <f>HYPERLINK("#'Contents'!A1", "Return to Contents")</f>
        <v>Return to Contents</v>
      </c>
    </row>
  </sheetData>
  <mergeCells count="8">
    <mergeCell ref="AJ5:AN5"/>
    <mergeCell ref="AP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B2:AR18"/>
  <sheetViews>
    <sheetView showGridLines="0" workbookViewId="0">
      <pane xSplit="2" topLeftCell="C1" activePane="topRight" state="frozen"/>
      <selection pane="topRight"/>
    </sheetView>
  </sheetViews>
  <sheetFormatPr defaultColWidth="10.8203125" defaultRowHeight="14.35" x14ac:dyDescent="0.5"/>
  <cols>
    <col min="2" max="2" width="25.703125" customWidth="1"/>
    <col min="3" max="5" width="10.703125" customWidth="1"/>
    <col min="6" max="6" width="2.17578125" customWidth="1"/>
    <col min="7" max="12" width="10.703125" customWidth="1"/>
    <col min="13" max="13" width="2.17578125" customWidth="1"/>
    <col min="14" max="17" width="10.703125" customWidth="1"/>
    <col min="18" max="18" width="2.17578125" customWidth="1"/>
    <col min="19" max="30" width="10.703125" customWidth="1"/>
    <col min="31" max="31" width="2.17578125" customWidth="1"/>
    <col min="32" max="34" width="10.703125" customWidth="1"/>
    <col min="35" max="35" width="2.17578125" customWidth="1"/>
    <col min="36" max="40" width="10.703125" customWidth="1"/>
    <col min="41" max="41" width="2.17578125" customWidth="1"/>
    <col min="42" max="44" width="10.703125" customWidth="1"/>
    <col min="45" max="45" width="2.17578125" customWidth="1"/>
  </cols>
  <sheetData>
    <row r="2" spans="2:44" ht="40" customHeight="1" x14ac:dyDescent="0.5">
      <c r="D2" s="30" t="s">
        <v>236</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row>
    <row r="5" spans="2:44" ht="30" customHeight="1" x14ac:dyDescent="0.5">
      <c r="B5" s="15"/>
      <c r="C5" s="15"/>
      <c r="D5" s="29" t="s">
        <v>50</v>
      </c>
      <c r="E5" s="29"/>
      <c r="F5" s="15"/>
      <c r="G5" s="29" t="s">
        <v>51</v>
      </c>
      <c r="H5" s="29"/>
      <c r="I5" s="29"/>
      <c r="J5" s="29"/>
      <c r="K5" s="29"/>
      <c r="L5" s="29"/>
      <c r="M5" s="15"/>
      <c r="N5" s="29" t="s">
        <v>52</v>
      </c>
      <c r="O5" s="29"/>
      <c r="P5" s="29"/>
      <c r="Q5" s="29"/>
      <c r="R5" s="15"/>
      <c r="S5" s="29" t="s">
        <v>53</v>
      </c>
      <c r="T5" s="29"/>
      <c r="U5" s="29"/>
      <c r="V5" s="29"/>
      <c r="W5" s="29"/>
      <c r="X5" s="29"/>
      <c r="Y5" s="29"/>
      <c r="Z5" s="29"/>
      <c r="AA5" s="29"/>
      <c r="AB5" s="29"/>
      <c r="AC5" s="29"/>
      <c r="AD5" s="29"/>
      <c r="AE5" s="15"/>
      <c r="AF5" s="29" t="s">
        <v>54</v>
      </c>
      <c r="AG5" s="29"/>
      <c r="AH5" s="29"/>
      <c r="AI5" s="15"/>
      <c r="AJ5" s="29" t="s">
        <v>55</v>
      </c>
      <c r="AK5" s="29"/>
      <c r="AL5" s="29"/>
      <c r="AM5" s="29"/>
      <c r="AN5" s="29"/>
      <c r="AO5" s="15"/>
      <c r="AP5" s="29" t="s">
        <v>56</v>
      </c>
      <c r="AQ5" s="29"/>
      <c r="AR5" s="29"/>
    </row>
    <row r="6" spans="2:44" ht="43" x14ac:dyDescent="0.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row>
    <row r="7" spans="2:44" ht="30" customHeight="1" x14ac:dyDescent="0.5">
      <c r="B7" s="10" t="s">
        <v>18</v>
      </c>
      <c r="C7" s="10">
        <v>2011</v>
      </c>
      <c r="D7" s="10">
        <v>973</v>
      </c>
      <c r="E7" s="10">
        <v>1034</v>
      </c>
      <c r="F7" s="10"/>
      <c r="G7" s="10">
        <v>293</v>
      </c>
      <c r="H7" s="10">
        <v>293</v>
      </c>
      <c r="I7" s="10">
        <v>331</v>
      </c>
      <c r="J7" s="10">
        <v>331</v>
      </c>
      <c r="K7" s="10">
        <v>305</v>
      </c>
      <c r="L7" s="10">
        <v>458</v>
      </c>
      <c r="M7" s="10"/>
      <c r="N7" s="10">
        <v>545</v>
      </c>
      <c r="O7" s="10">
        <v>548</v>
      </c>
      <c r="P7" s="10">
        <v>415</v>
      </c>
      <c r="Q7" s="10">
        <v>498</v>
      </c>
      <c r="R7" s="10"/>
      <c r="S7" s="10">
        <v>288</v>
      </c>
      <c r="T7" s="10">
        <v>268</v>
      </c>
      <c r="U7" s="10">
        <v>162</v>
      </c>
      <c r="V7" s="10">
        <v>184</v>
      </c>
      <c r="W7" s="10">
        <v>142</v>
      </c>
      <c r="X7" s="10">
        <v>193</v>
      </c>
      <c r="Y7" s="10">
        <v>161</v>
      </c>
      <c r="Z7" s="10">
        <v>83</v>
      </c>
      <c r="AA7" s="10">
        <v>227</v>
      </c>
      <c r="AB7" s="10">
        <v>144</v>
      </c>
      <c r="AC7" s="10">
        <v>107</v>
      </c>
      <c r="AD7" s="10">
        <v>52</v>
      </c>
      <c r="AE7" s="10"/>
      <c r="AF7" s="10">
        <v>728</v>
      </c>
      <c r="AG7" s="10">
        <v>785</v>
      </c>
      <c r="AH7" s="10">
        <v>299</v>
      </c>
      <c r="AI7" s="10"/>
      <c r="AJ7" s="10">
        <v>692</v>
      </c>
      <c r="AK7" s="10">
        <v>539</v>
      </c>
      <c r="AL7" s="10">
        <v>143</v>
      </c>
      <c r="AM7" s="10">
        <v>38</v>
      </c>
      <c r="AN7" s="10">
        <v>294</v>
      </c>
      <c r="AO7" s="10"/>
      <c r="AP7" s="10">
        <v>390</v>
      </c>
      <c r="AQ7" s="10">
        <v>732</v>
      </c>
      <c r="AR7" s="10">
        <v>133</v>
      </c>
    </row>
    <row r="8" spans="2:44" ht="30" customHeight="1" x14ac:dyDescent="0.5">
      <c r="B8" s="11" t="s">
        <v>19</v>
      </c>
      <c r="C8" s="11">
        <v>2011</v>
      </c>
      <c r="D8" s="11">
        <v>992</v>
      </c>
      <c r="E8" s="11">
        <v>1015</v>
      </c>
      <c r="F8" s="11"/>
      <c r="G8" s="11">
        <v>280</v>
      </c>
      <c r="H8" s="11">
        <v>341</v>
      </c>
      <c r="I8" s="11">
        <v>343</v>
      </c>
      <c r="J8" s="11">
        <v>343</v>
      </c>
      <c r="K8" s="11">
        <v>283</v>
      </c>
      <c r="L8" s="11">
        <v>420</v>
      </c>
      <c r="M8" s="11"/>
      <c r="N8" s="11">
        <v>541</v>
      </c>
      <c r="O8" s="11">
        <v>522</v>
      </c>
      <c r="P8" s="11">
        <v>441</v>
      </c>
      <c r="Q8" s="11">
        <v>502</v>
      </c>
      <c r="R8" s="11"/>
      <c r="S8" s="11">
        <v>282</v>
      </c>
      <c r="T8" s="11">
        <v>261</v>
      </c>
      <c r="U8" s="11">
        <v>161</v>
      </c>
      <c r="V8" s="11">
        <v>181</v>
      </c>
      <c r="W8" s="11">
        <v>141</v>
      </c>
      <c r="X8" s="11">
        <v>181</v>
      </c>
      <c r="Y8" s="11">
        <v>161</v>
      </c>
      <c r="Z8" s="11">
        <v>80</v>
      </c>
      <c r="AA8" s="11">
        <v>221</v>
      </c>
      <c r="AB8" s="11">
        <v>181</v>
      </c>
      <c r="AC8" s="11">
        <v>101</v>
      </c>
      <c r="AD8" s="11">
        <v>60</v>
      </c>
      <c r="AE8" s="11"/>
      <c r="AF8" s="11">
        <v>714</v>
      </c>
      <c r="AG8" s="11">
        <v>797</v>
      </c>
      <c r="AH8" s="11">
        <v>308</v>
      </c>
      <c r="AI8" s="11"/>
      <c r="AJ8" s="11">
        <v>674</v>
      </c>
      <c r="AK8" s="11">
        <v>545</v>
      </c>
      <c r="AL8" s="11">
        <v>138</v>
      </c>
      <c r="AM8" s="11">
        <v>36</v>
      </c>
      <c r="AN8" s="11">
        <v>298</v>
      </c>
      <c r="AO8" s="11"/>
      <c r="AP8" s="11">
        <v>383</v>
      </c>
      <c r="AQ8" s="11">
        <v>736</v>
      </c>
      <c r="AR8" s="11">
        <v>130</v>
      </c>
    </row>
    <row r="9" spans="2:44" ht="28.7" x14ac:dyDescent="0.5">
      <c r="B9" s="18" t="s">
        <v>209</v>
      </c>
      <c r="C9" s="17">
        <v>0.19438635429182399</v>
      </c>
      <c r="D9" s="17">
        <v>0.202233859182924</v>
      </c>
      <c r="E9" s="17">
        <v>0.185443338966395</v>
      </c>
      <c r="F9" s="17"/>
      <c r="G9" s="17">
        <v>0.24206071396373699</v>
      </c>
      <c r="H9" s="17">
        <v>0.22546378653264801</v>
      </c>
      <c r="I9" s="17">
        <v>0.22142521188092601</v>
      </c>
      <c r="J9" s="17">
        <v>0.185256948538328</v>
      </c>
      <c r="K9" s="17">
        <v>0.15278311467855599</v>
      </c>
      <c r="L9" s="17">
        <v>0.150802215709954</v>
      </c>
      <c r="M9" s="17"/>
      <c r="N9" s="17">
        <v>0.22943635427562301</v>
      </c>
      <c r="O9" s="17">
        <v>0.158649105249907</v>
      </c>
      <c r="P9" s="17">
        <v>0.194714946121369</v>
      </c>
      <c r="Q9" s="17">
        <v>0.19542184589197401</v>
      </c>
      <c r="R9" s="17"/>
      <c r="S9" s="17">
        <v>0.16903080973915999</v>
      </c>
      <c r="T9" s="17">
        <v>0.128851994202931</v>
      </c>
      <c r="U9" s="17">
        <v>0.15488469095916699</v>
      </c>
      <c r="V9" s="17">
        <v>0.183962607481852</v>
      </c>
      <c r="W9" s="17">
        <v>0.23846898079559201</v>
      </c>
      <c r="X9" s="17">
        <v>0.22138708989730799</v>
      </c>
      <c r="Y9" s="17">
        <v>0.29538562897787302</v>
      </c>
      <c r="Z9" s="17">
        <v>0.23199024949923899</v>
      </c>
      <c r="AA9" s="17">
        <v>0.222909498903578</v>
      </c>
      <c r="AB9" s="17">
        <v>0.16077585937491301</v>
      </c>
      <c r="AC9" s="17">
        <v>0.22512191865342901</v>
      </c>
      <c r="AD9" s="17">
        <v>0.17428842668165401</v>
      </c>
      <c r="AE9" s="17"/>
      <c r="AF9" s="17">
        <v>0.18784612965321701</v>
      </c>
      <c r="AG9" s="17">
        <v>0.205621411084911</v>
      </c>
      <c r="AH9" s="17">
        <v>0.18404476368559999</v>
      </c>
      <c r="AI9" s="17"/>
      <c r="AJ9" s="17">
        <v>0.18477324904638801</v>
      </c>
      <c r="AK9" s="17">
        <v>0.237729729581449</v>
      </c>
      <c r="AL9" s="17">
        <v>0.156718733403368</v>
      </c>
      <c r="AM9" s="17">
        <v>0.23009924048596</v>
      </c>
      <c r="AN9" s="17">
        <v>0.16415571521768399</v>
      </c>
      <c r="AO9" s="17"/>
      <c r="AP9" s="17">
        <v>0.186472262000522</v>
      </c>
      <c r="AQ9" s="17">
        <v>0.23974254143364601</v>
      </c>
      <c r="AR9" s="17">
        <v>0.1902245007743</v>
      </c>
    </row>
    <row r="10" spans="2:44" ht="28.7" x14ac:dyDescent="0.5">
      <c r="B10" s="18" t="s">
        <v>210</v>
      </c>
      <c r="C10" s="17">
        <v>0.47567373435321603</v>
      </c>
      <c r="D10" s="17">
        <v>0.45491138789373797</v>
      </c>
      <c r="E10" s="17">
        <v>0.49688794039270501</v>
      </c>
      <c r="F10" s="17"/>
      <c r="G10" s="17">
        <v>0.44508050031665403</v>
      </c>
      <c r="H10" s="17">
        <v>0.47737343538955501</v>
      </c>
      <c r="I10" s="17">
        <v>0.48873042955432799</v>
      </c>
      <c r="J10" s="17">
        <v>0.46894213233203003</v>
      </c>
      <c r="K10" s="17">
        <v>0.49619147541019598</v>
      </c>
      <c r="L10" s="17">
        <v>0.475672457288835</v>
      </c>
      <c r="M10" s="17"/>
      <c r="N10" s="17">
        <v>0.44420353345096503</v>
      </c>
      <c r="O10" s="17">
        <v>0.53028367948924304</v>
      </c>
      <c r="P10" s="17">
        <v>0.48631636984441901</v>
      </c>
      <c r="Q10" s="17">
        <v>0.442242655436418</v>
      </c>
      <c r="R10" s="17"/>
      <c r="S10" s="17">
        <v>0.436746212464866</v>
      </c>
      <c r="T10" s="17">
        <v>0.511894164491704</v>
      </c>
      <c r="U10" s="17">
        <v>0.52197111173390498</v>
      </c>
      <c r="V10" s="17">
        <v>0.48954490758232</v>
      </c>
      <c r="W10" s="17">
        <v>0.45037709241728302</v>
      </c>
      <c r="X10" s="17">
        <v>0.44849174699655597</v>
      </c>
      <c r="Y10" s="17">
        <v>0.39062414754522301</v>
      </c>
      <c r="Z10" s="17">
        <v>0.51765167125038503</v>
      </c>
      <c r="AA10" s="17">
        <v>0.49494301127353402</v>
      </c>
      <c r="AB10" s="17">
        <v>0.46462699368479599</v>
      </c>
      <c r="AC10" s="17">
        <v>0.53754325248679602</v>
      </c>
      <c r="AD10" s="17">
        <v>0.50686497853952595</v>
      </c>
      <c r="AE10" s="17"/>
      <c r="AF10" s="17">
        <v>0.47375498446738701</v>
      </c>
      <c r="AG10" s="17">
        <v>0.49543567541468603</v>
      </c>
      <c r="AH10" s="17">
        <v>0.45037856616309202</v>
      </c>
      <c r="AI10" s="17"/>
      <c r="AJ10" s="17">
        <v>0.49328126369391601</v>
      </c>
      <c r="AK10" s="17">
        <v>0.48785940410485301</v>
      </c>
      <c r="AL10" s="17">
        <v>0.43130742218267598</v>
      </c>
      <c r="AM10" s="17">
        <v>0.45116104042116301</v>
      </c>
      <c r="AN10" s="17">
        <v>0.45891540432286498</v>
      </c>
      <c r="AO10" s="17"/>
      <c r="AP10" s="17">
        <v>0.50469510808532403</v>
      </c>
      <c r="AQ10" s="17">
        <v>0.49372678999855901</v>
      </c>
      <c r="AR10" s="17">
        <v>0.444449141636719</v>
      </c>
    </row>
    <row r="11" spans="2:44" ht="28.7" x14ac:dyDescent="0.5">
      <c r="B11" s="18" t="s">
        <v>211</v>
      </c>
      <c r="C11" s="17">
        <v>0.18765682753180801</v>
      </c>
      <c r="D11" s="17">
        <v>0.21086300406434</v>
      </c>
      <c r="E11" s="17">
        <v>0.16571447784020299</v>
      </c>
      <c r="F11" s="17"/>
      <c r="G11" s="17">
        <v>0.18606943815694699</v>
      </c>
      <c r="H11" s="17">
        <v>0.19823470347113001</v>
      </c>
      <c r="I11" s="17">
        <v>0.13710290024560301</v>
      </c>
      <c r="J11" s="17">
        <v>0.18949190171455499</v>
      </c>
      <c r="K11" s="17">
        <v>0.20286933534146601</v>
      </c>
      <c r="L11" s="17">
        <v>0.20966546737679501</v>
      </c>
      <c r="M11" s="17"/>
      <c r="N11" s="17">
        <v>0.21569020545672099</v>
      </c>
      <c r="O11" s="17">
        <v>0.187696514323867</v>
      </c>
      <c r="P11" s="17">
        <v>0.17302852008179501</v>
      </c>
      <c r="Q11" s="17">
        <v>0.16811290148354399</v>
      </c>
      <c r="R11" s="17"/>
      <c r="S11" s="17">
        <v>0.23776200515608201</v>
      </c>
      <c r="T11" s="17">
        <v>0.19420914944598</v>
      </c>
      <c r="U11" s="17">
        <v>0.178251189972499</v>
      </c>
      <c r="V11" s="17">
        <v>0.192131134117077</v>
      </c>
      <c r="W11" s="17">
        <v>0.20181928691064399</v>
      </c>
      <c r="X11" s="17">
        <v>0.19539394707998101</v>
      </c>
      <c r="Y11" s="17">
        <v>0.15559365841703399</v>
      </c>
      <c r="Z11" s="17">
        <v>0.119783705048898</v>
      </c>
      <c r="AA11" s="17">
        <v>0.152875742852639</v>
      </c>
      <c r="AB11" s="17">
        <v>0.22443927179370901</v>
      </c>
      <c r="AC11" s="17">
        <v>0.12605309272627099</v>
      </c>
      <c r="AD11" s="17">
        <v>0.176372409185894</v>
      </c>
      <c r="AE11" s="17"/>
      <c r="AF11" s="17">
        <v>0.192816985556022</v>
      </c>
      <c r="AG11" s="17">
        <v>0.191643438751081</v>
      </c>
      <c r="AH11" s="17">
        <v>0.155171955136823</v>
      </c>
      <c r="AI11" s="17"/>
      <c r="AJ11" s="17">
        <v>0.195470858400148</v>
      </c>
      <c r="AK11" s="17">
        <v>0.16164542749326599</v>
      </c>
      <c r="AL11" s="17">
        <v>0.285891364185904</v>
      </c>
      <c r="AM11" s="17">
        <v>0.168232362481886</v>
      </c>
      <c r="AN11" s="17">
        <v>0.169983921033351</v>
      </c>
      <c r="AO11" s="17"/>
      <c r="AP11" s="17">
        <v>0.17430934755775301</v>
      </c>
      <c r="AQ11" s="17">
        <v>0.16788582756482201</v>
      </c>
      <c r="AR11" s="17">
        <v>0.23139942084909301</v>
      </c>
    </row>
    <row r="12" spans="2:44" ht="28.7" x14ac:dyDescent="0.5">
      <c r="B12" s="18" t="s">
        <v>212</v>
      </c>
      <c r="C12" s="17">
        <v>4.0592771151900499E-2</v>
      </c>
      <c r="D12" s="17">
        <v>5.4215012832847201E-2</v>
      </c>
      <c r="E12" s="17">
        <v>2.7439353944790201E-2</v>
      </c>
      <c r="F12" s="17"/>
      <c r="G12" s="17">
        <v>5.1178135408181398E-2</v>
      </c>
      <c r="H12" s="17">
        <v>2.78690221290189E-2</v>
      </c>
      <c r="I12" s="17">
        <v>5.0714934748220801E-2</v>
      </c>
      <c r="J12" s="17">
        <v>3.2954975575069302E-2</v>
      </c>
      <c r="K12" s="17">
        <v>3.4231602333263798E-2</v>
      </c>
      <c r="L12" s="17">
        <v>4.6133497409362401E-2</v>
      </c>
      <c r="M12" s="17"/>
      <c r="N12" s="17">
        <v>3.8764873309011398E-2</v>
      </c>
      <c r="O12" s="17">
        <v>3.3105076866345999E-2</v>
      </c>
      <c r="P12" s="17">
        <v>4.3035073332928699E-2</v>
      </c>
      <c r="Q12" s="17">
        <v>4.8607467853072801E-2</v>
      </c>
      <c r="R12" s="17"/>
      <c r="S12" s="17">
        <v>4.9695495548952001E-2</v>
      </c>
      <c r="T12" s="17">
        <v>6.2760956624000205E-2</v>
      </c>
      <c r="U12" s="17">
        <v>2.3257028466441801E-2</v>
      </c>
      <c r="V12" s="17">
        <v>3.8444148655413901E-2</v>
      </c>
      <c r="W12" s="17">
        <v>3.38356705848138E-2</v>
      </c>
      <c r="X12" s="17">
        <v>2.7997115312674299E-2</v>
      </c>
      <c r="Y12" s="17">
        <v>5.6291431263483002E-2</v>
      </c>
      <c r="Z12" s="17">
        <v>4.7866660370047803E-2</v>
      </c>
      <c r="AA12" s="17">
        <v>2.74818372250453E-2</v>
      </c>
      <c r="AB12" s="17">
        <v>3.2358811539110598E-2</v>
      </c>
      <c r="AC12" s="17">
        <v>1.91504261091608E-2</v>
      </c>
      <c r="AD12" s="17">
        <v>6.5670783642372305E-2</v>
      </c>
      <c r="AE12" s="17"/>
      <c r="AF12" s="17">
        <v>4.5200185923389702E-2</v>
      </c>
      <c r="AG12" s="17">
        <v>2.9307019220073598E-2</v>
      </c>
      <c r="AH12" s="17">
        <v>5.2674952051903298E-2</v>
      </c>
      <c r="AI12" s="17"/>
      <c r="AJ12" s="17">
        <v>4.0279916123346901E-2</v>
      </c>
      <c r="AK12" s="17">
        <v>2.7839794058913601E-2</v>
      </c>
      <c r="AL12" s="17">
        <v>3.2592221186690397E-2</v>
      </c>
      <c r="AM12" s="17">
        <v>8.0996754139074603E-2</v>
      </c>
      <c r="AN12" s="17">
        <v>5.76290846262889E-2</v>
      </c>
      <c r="AO12" s="17"/>
      <c r="AP12" s="17">
        <v>5.4860802834396698E-2</v>
      </c>
      <c r="AQ12" s="17">
        <v>2.5699734797034201E-2</v>
      </c>
      <c r="AR12" s="17">
        <v>5.0729961237924802E-2</v>
      </c>
    </row>
    <row r="13" spans="2:44" x14ac:dyDescent="0.5">
      <c r="B13" s="18" t="s">
        <v>87</v>
      </c>
      <c r="C13" s="19">
        <v>0.101690312671252</v>
      </c>
      <c r="D13" s="19">
        <v>7.7776736026150803E-2</v>
      </c>
      <c r="E13" s="19">
        <v>0.124514888855907</v>
      </c>
      <c r="F13" s="19"/>
      <c r="G13" s="19">
        <v>7.5611212154480995E-2</v>
      </c>
      <c r="H13" s="19">
        <v>7.1059052477648502E-2</v>
      </c>
      <c r="I13" s="19">
        <v>0.102026523570923</v>
      </c>
      <c r="J13" s="19">
        <v>0.123354041840017</v>
      </c>
      <c r="K13" s="19">
        <v>0.113924472236518</v>
      </c>
      <c r="L13" s="19">
        <v>0.117726362215054</v>
      </c>
      <c r="M13" s="19"/>
      <c r="N13" s="19">
        <v>7.1905033507678906E-2</v>
      </c>
      <c r="O13" s="19">
        <v>9.0265624070636694E-2</v>
      </c>
      <c r="P13" s="19">
        <v>0.10290509061948901</v>
      </c>
      <c r="Q13" s="19">
        <v>0.14561512933499199</v>
      </c>
      <c r="R13" s="19"/>
      <c r="S13" s="19">
        <v>0.10676547709094</v>
      </c>
      <c r="T13" s="19">
        <v>0.102283735235384</v>
      </c>
      <c r="U13" s="19">
        <v>0.12163597886798699</v>
      </c>
      <c r="V13" s="19">
        <v>9.5917202163336795E-2</v>
      </c>
      <c r="W13" s="19">
        <v>7.5498969291666704E-2</v>
      </c>
      <c r="X13" s="19">
        <v>0.106730100713481</v>
      </c>
      <c r="Y13" s="19">
        <v>0.102105133796388</v>
      </c>
      <c r="Z13" s="19">
        <v>8.2707713831429205E-2</v>
      </c>
      <c r="AA13" s="19">
        <v>0.10178990974520299</v>
      </c>
      <c r="AB13" s="19">
        <v>0.117799063607471</v>
      </c>
      <c r="AC13" s="19">
        <v>9.2131310024343299E-2</v>
      </c>
      <c r="AD13" s="19">
        <v>7.6803401950554295E-2</v>
      </c>
      <c r="AE13" s="19"/>
      <c r="AF13" s="19">
        <v>0.100381714399984</v>
      </c>
      <c r="AG13" s="19">
        <v>7.7992455529247801E-2</v>
      </c>
      <c r="AH13" s="19">
        <v>0.15772976296258201</v>
      </c>
      <c r="AI13" s="19"/>
      <c r="AJ13" s="19">
        <v>8.6194712736201301E-2</v>
      </c>
      <c r="AK13" s="19">
        <v>8.4925644761518607E-2</v>
      </c>
      <c r="AL13" s="19">
        <v>9.3490259041361407E-2</v>
      </c>
      <c r="AM13" s="19">
        <v>6.9510602471915997E-2</v>
      </c>
      <c r="AN13" s="19">
        <v>0.14931587479981201</v>
      </c>
      <c r="AO13" s="19"/>
      <c r="AP13" s="19">
        <v>7.9662479522004198E-2</v>
      </c>
      <c r="AQ13" s="19">
        <v>7.2945106205938498E-2</v>
      </c>
      <c r="AR13" s="19">
        <v>8.3196975501964004E-2</v>
      </c>
    </row>
    <row r="14" spans="2:44" x14ac:dyDescent="0.5">
      <c r="B14" s="16"/>
    </row>
    <row r="15" spans="2:44" x14ac:dyDescent="0.5">
      <c r="B15" t="s">
        <v>76</v>
      </c>
    </row>
    <row r="16" spans="2:44" x14ac:dyDescent="0.5">
      <c r="B16" t="s">
        <v>77</v>
      </c>
    </row>
    <row r="18" spans="2:2" x14ac:dyDescent="0.5">
      <c r="B18" s="8" t="str">
        <f>HYPERLINK("#'Contents'!A1", "Return to Contents")</f>
        <v>Return to Contents</v>
      </c>
    </row>
  </sheetData>
  <mergeCells count="8">
    <mergeCell ref="AJ5:AN5"/>
    <mergeCell ref="AP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B2:AR16"/>
  <sheetViews>
    <sheetView showGridLines="0" workbookViewId="0">
      <pane xSplit="2" topLeftCell="C1" activePane="topRight" state="frozen"/>
      <selection pane="topRight"/>
    </sheetView>
  </sheetViews>
  <sheetFormatPr defaultColWidth="10.8203125" defaultRowHeight="14.35" x14ac:dyDescent="0.5"/>
  <cols>
    <col min="2" max="2" width="25.703125" customWidth="1"/>
    <col min="3" max="5" width="10.703125" customWidth="1"/>
    <col min="6" max="6" width="2.17578125" customWidth="1"/>
    <col min="7" max="12" width="10.703125" customWidth="1"/>
    <col min="13" max="13" width="2.17578125" customWidth="1"/>
    <col min="14" max="17" width="10.703125" customWidth="1"/>
    <col min="18" max="18" width="2.17578125" customWidth="1"/>
    <col min="19" max="30" width="10.703125" customWidth="1"/>
    <col min="31" max="31" width="2.17578125" customWidth="1"/>
    <col min="32" max="34" width="10.703125" customWidth="1"/>
    <col min="35" max="35" width="2.17578125" customWidth="1"/>
    <col min="36" max="40" width="10.703125" customWidth="1"/>
    <col min="41" max="41" width="2.17578125" customWidth="1"/>
    <col min="42" max="44" width="10.703125" customWidth="1"/>
    <col min="45" max="45" width="2.17578125" customWidth="1"/>
  </cols>
  <sheetData>
    <row r="2" spans="2:44" ht="40" customHeight="1" x14ac:dyDescent="0.5">
      <c r="D2" s="30" t="s">
        <v>239</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row>
    <row r="5" spans="2:44" ht="30" customHeight="1" x14ac:dyDescent="0.5">
      <c r="B5" s="15"/>
      <c r="C5" s="15"/>
      <c r="D5" s="29" t="s">
        <v>50</v>
      </c>
      <c r="E5" s="29"/>
      <c r="F5" s="15"/>
      <c r="G5" s="29" t="s">
        <v>51</v>
      </c>
      <c r="H5" s="29"/>
      <c r="I5" s="29"/>
      <c r="J5" s="29"/>
      <c r="K5" s="29"/>
      <c r="L5" s="29"/>
      <c r="M5" s="15"/>
      <c r="N5" s="29" t="s">
        <v>52</v>
      </c>
      <c r="O5" s="29"/>
      <c r="P5" s="29"/>
      <c r="Q5" s="29"/>
      <c r="R5" s="15"/>
      <c r="S5" s="29" t="s">
        <v>53</v>
      </c>
      <c r="T5" s="29"/>
      <c r="U5" s="29"/>
      <c r="V5" s="29"/>
      <c r="W5" s="29"/>
      <c r="X5" s="29"/>
      <c r="Y5" s="29"/>
      <c r="Z5" s="29"/>
      <c r="AA5" s="29"/>
      <c r="AB5" s="29"/>
      <c r="AC5" s="29"/>
      <c r="AD5" s="29"/>
      <c r="AE5" s="15"/>
      <c r="AF5" s="29" t="s">
        <v>54</v>
      </c>
      <c r="AG5" s="29"/>
      <c r="AH5" s="29"/>
      <c r="AI5" s="15"/>
      <c r="AJ5" s="29" t="s">
        <v>55</v>
      </c>
      <c r="AK5" s="29"/>
      <c r="AL5" s="29"/>
      <c r="AM5" s="29"/>
      <c r="AN5" s="29"/>
      <c r="AO5" s="15"/>
      <c r="AP5" s="29" t="s">
        <v>56</v>
      </c>
      <c r="AQ5" s="29"/>
      <c r="AR5" s="29"/>
    </row>
    <row r="6" spans="2:44" ht="43" x14ac:dyDescent="0.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row>
    <row r="7" spans="2:44" ht="30" customHeight="1" x14ac:dyDescent="0.5">
      <c r="B7" s="10" t="s">
        <v>18</v>
      </c>
      <c r="C7" s="10">
        <v>2011</v>
      </c>
      <c r="D7" s="10">
        <v>973</v>
      </c>
      <c r="E7" s="10">
        <v>1034</v>
      </c>
      <c r="F7" s="10"/>
      <c r="G7" s="10">
        <v>293</v>
      </c>
      <c r="H7" s="10">
        <v>293</v>
      </c>
      <c r="I7" s="10">
        <v>331</v>
      </c>
      <c r="J7" s="10">
        <v>331</v>
      </c>
      <c r="K7" s="10">
        <v>305</v>
      </c>
      <c r="L7" s="10">
        <v>458</v>
      </c>
      <c r="M7" s="10"/>
      <c r="N7" s="10">
        <v>545</v>
      </c>
      <c r="O7" s="10">
        <v>548</v>
      </c>
      <c r="P7" s="10">
        <v>415</v>
      </c>
      <c r="Q7" s="10">
        <v>498</v>
      </c>
      <c r="R7" s="10"/>
      <c r="S7" s="10">
        <v>288</v>
      </c>
      <c r="T7" s="10">
        <v>268</v>
      </c>
      <c r="U7" s="10">
        <v>162</v>
      </c>
      <c r="V7" s="10">
        <v>184</v>
      </c>
      <c r="W7" s="10">
        <v>142</v>
      </c>
      <c r="X7" s="10">
        <v>193</v>
      </c>
      <c r="Y7" s="10">
        <v>161</v>
      </c>
      <c r="Z7" s="10">
        <v>83</v>
      </c>
      <c r="AA7" s="10">
        <v>227</v>
      </c>
      <c r="AB7" s="10">
        <v>144</v>
      </c>
      <c r="AC7" s="10">
        <v>107</v>
      </c>
      <c r="AD7" s="10">
        <v>52</v>
      </c>
      <c r="AE7" s="10"/>
      <c r="AF7" s="10">
        <v>728</v>
      </c>
      <c r="AG7" s="10">
        <v>785</v>
      </c>
      <c r="AH7" s="10">
        <v>299</v>
      </c>
      <c r="AI7" s="10"/>
      <c r="AJ7" s="10">
        <v>692</v>
      </c>
      <c r="AK7" s="10">
        <v>539</v>
      </c>
      <c r="AL7" s="10">
        <v>143</v>
      </c>
      <c r="AM7" s="10">
        <v>38</v>
      </c>
      <c r="AN7" s="10">
        <v>294</v>
      </c>
      <c r="AO7" s="10"/>
      <c r="AP7" s="10">
        <v>390</v>
      </c>
      <c r="AQ7" s="10">
        <v>732</v>
      </c>
      <c r="AR7" s="10">
        <v>133</v>
      </c>
    </row>
    <row r="8" spans="2:44" ht="30" customHeight="1" x14ac:dyDescent="0.5">
      <c r="B8" s="11" t="s">
        <v>19</v>
      </c>
      <c r="C8" s="11">
        <v>2011</v>
      </c>
      <c r="D8" s="11">
        <v>992</v>
      </c>
      <c r="E8" s="11">
        <v>1015</v>
      </c>
      <c r="F8" s="11"/>
      <c r="G8" s="11">
        <v>280</v>
      </c>
      <c r="H8" s="11">
        <v>341</v>
      </c>
      <c r="I8" s="11">
        <v>343</v>
      </c>
      <c r="J8" s="11">
        <v>343</v>
      </c>
      <c r="K8" s="11">
        <v>283</v>
      </c>
      <c r="L8" s="11">
        <v>420</v>
      </c>
      <c r="M8" s="11"/>
      <c r="N8" s="11">
        <v>541</v>
      </c>
      <c r="O8" s="11">
        <v>522</v>
      </c>
      <c r="P8" s="11">
        <v>441</v>
      </c>
      <c r="Q8" s="11">
        <v>502</v>
      </c>
      <c r="R8" s="11"/>
      <c r="S8" s="11">
        <v>282</v>
      </c>
      <c r="T8" s="11">
        <v>261</v>
      </c>
      <c r="U8" s="11">
        <v>161</v>
      </c>
      <c r="V8" s="11">
        <v>181</v>
      </c>
      <c r="W8" s="11">
        <v>141</v>
      </c>
      <c r="X8" s="11">
        <v>181</v>
      </c>
      <c r="Y8" s="11">
        <v>161</v>
      </c>
      <c r="Z8" s="11">
        <v>80</v>
      </c>
      <c r="AA8" s="11">
        <v>221</v>
      </c>
      <c r="AB8" s="11">
        <v>181</v>
      </c>
      <c r="AC8" s="11">
        <v>101</v>
      </c>
      <c r="AD8" s="11">
        <v>60</v>
      </c>
      <c r="AE8" s="11"/>
      <c r="AF8" s="11">
        <v>714</v>
      </c>
      <c r="AG8" s="11">
        <v>797</v>
      </c>
      <c r="AH8" s="11">
        <v>308</v>
      </c>
      <c r="AI8" s="11"/>
      <c r="AJ8" s="11">
        <v>674</v>
      </c>
      <c r="AK8" s="11">
        <v>545</v>
      </c>
      <c r="AL8" s="11">
        <v>138</v>
      </c>
      <c r="AM8" s="11">
        <v>36</v>
      </c>
      <c r="AN8" s="11">
        <v>298</v>
      </c>
      <c r="AO8" s="11"/>
      <c r="AP8" s="11">
        <v>383</v>
      </c>
      <c r="AQ8" s="11">
        <v>736</v>
      </c>
      <c r="AR8" s="11">
        <v>130</v>
      </c>
    </row>
    <row r="9" spans="2:44" ht="28.7" x14ac:dyDescent="0.5">
      <c r="B9" s="18" t="s">
        <v>237</v>
      </c>
      <c r="C9" s="17">
        <v>0.64678306647632899</v>
      </c>
      <c r="D9" s="17">
        <v>0.68725285260346003</v>
      </c>
      <c r="E9" s="17">
        <v>0.60679112396278101</v>
      </c>
      <c r="F9" s="17"/>
      <c r="G9" s="17">
        <v>0.66880410282443803</v>
      </c>
      <c r="H9" s="17">
        <v>0.69213949880637904</v>
      </c>
      <c r="I9" s="17">
        <v>0.64929628930654204</v>
      </c>
      <c r="J9" s="17">
        <v>0.60293515570521805</v>
      </c>
      <c r="K9" s="17">
        <v>0.59518263073996602</v>
      </c>
      <c r="L9" s="17">
        <v>0.66382929490186604</v>
      </c>
      <c r="M9" s="17"/>
      <c r="N9" s="17">
        <v>0.72293569296779103</v>
      </c>
      <c r="O9" s="17">
        <v>0.67298072302939005</v>
      </c>
      <c r="P9" s="17">
        <v>0.595619013079281</v>
      </c>
      <c r="Q9" s="17">
        <v>0.57890162270720702</v>
      </c>
      <c r="R9" s="17"/>
      <c r="S9" s="17">
        <v>0.64207926900201095</v>
      </c>
      <c r="T9" s="17">
        <v>0.63512427113249403</v>
      </c>
      <c r="U9" s="17">
        <v>0.65165253271610202</v>
      </c>
      <c r="V9" s="17">
        <v>0.65551222280382804</v>
      </c>
      <c r="W9" s="17">
        <v>0.69704670603140495</v>
      </c>
      <c r="X9" s="17">
        <v>0.65183357216632998</v>
      </c>
      <c r="Y9" s="17">
        <v>0.62424911330320099</v>
      </c>
      <c r="Z9" s="17">
        <v>0.57260072942711104</v>
      </c>
      <c r="AA9" s="17">
        <v>0.65162794768624999</v>
      </c>
      <c r="AB9" s="17">
        <v>0.67391240198737401</v>
      </c>
      <c r="AC9" s="17">
        <v>0.66618503904012605</v>
      </c>
      <c r="AD9" s="17">
        <v>0.57392720112519102</v>
      </c>
      <c r="AE9" s="17"/>
      <c r="AF9" s="17">
        <v>0.61518201065356104</v>
      </c>
      <c r="AG9" s="17">
        <v>0.70885211422046501</v>
      </c>
      <c r="AH9" s="17">
        <v>0.57298154282887404</v>
      </c>
      <c r="AI9" s="17"/>
      <c r="AJ9" s="17">
        <v>0.65654067008528505</v>
      </c>
      <c r="AK9" s="17">
        <v>0.71171351398059202</v>
      </c>
      <c r="AL9" s="17">
        <v>0.70439005614003303</v>
      </c>
      <c r="AM9" s="17">
        <v>0.52244337414910003</v>
      </c>
      <c r="AN9" s="17">
        <v>0.53425705734208995</v>
      </c>
      <c r="AO9" s="17"/>
      <c r="AP9" s="17">
        <v>0.68983737740753903</v>
      </c>
      <c r="AQ9" s="17">
        <v>0.73459285888852299</v>
      </c>
      <c r="AR9" s="17">
        <v>0.65572278041338505</v>
      </c>
    </row>
    <row r="10" spans="2:44" ht="28.7" x14ac:dyDescent="0.5">
      <c r="B10" s="18" t="s">
        <v>238</v>
      </c>
      <c r="C10" s="17">
        <v>0.23477926473382199</v>
      </c>
      <c r="D10" s="17">
        <v>0.22433762819257799</v>
      </c>
      <c r="E10" s="17">
        <v>0.24590523964387201</v>
      </c>
      <c r="F10" s="17"/>
      <c r="G10" s="17">
        <v>0.23380438309092699</v>
      </c>
      <c r="H10" s="17">
        <v>0.205959333361518</v>
      </c>
      <c r="I10" s="17">
        <v>0.23639061158747399</v>
      </c>
      <c r="J10" s="17">
        <v>0.24889968047397301</v>
      </c>
      <c r="K10" s="17">
        <v>0.27003323547672398</v>
      </c>
      <c r="L10" s="17">
        <v>0.222213960710127</v>
      </c>
      <c r="M10" s="17"/>
      <c r="N10" s="17">
        <v>0.20141675623017599</v>
      </c>
      <c r="O10" s="17">
        <v>0.23017511745428701</v>
      </c>
      <c r="P10" s="17">
        <v>0.271180442378677</v>
      </c>
      <c r="Q10" s="17">
        <v>0.245881772627603</v>
      </c>
      <c r="R10" s="17"/>
      <c r="S10" s="17">
        <v>0.23298435209616</v>
      </c>
      <c r="T10" s="17">
        <v>0.24598964962099301</v>
      </c>
      <c r="U10" s="17">
        <v>0.184768691337757</v>
      </c>
      <c r="V10" s="17">
        <v>0.27420537067307799</v>
      </c>
      <c r="W10" s="17">
        <v>0.21302428563285</v>
      </c>
      <c r="X10" s="17">
        <v>0.21741376241704499</v>
      </c>
      <c r="Y10" s="17">
        <v>0.254202093905043</v>
      </c>
      <c r="Z10" s="17">
        <v>0.29214088011678802</v>
      </c>
      <c r="AA10" s="17">
        <v>0.23165739812511699</v>
      </c>
      <c r="AB10" s="17">
        <v>0.19323713081582999</v>
      </c>
      <c r="AC10" s="17">
        <v>0.24295315293040601</v>
      </c>
      <c r="AD10" s="17">
        <v>0.30767209284626201</v>
      </c>
      <c r="AE10" s="17"/>
      <c r="AF10" s="17">
        <v>0.27106937236197498</v>
      </c>
      <c r="AG10" s="17">
        <v>0.19473791547841099</v>
      </c>
      <c r="AH10" s="17">
        <v>0.255779605643009</v>
      </c>
      <c r="AI10" s="17"/>
      <c r="AJ10" s="17">
        <v>0.246853194782272</v>
      </c>
      <c r="AK10" s="17">
        <v>0.198126059630543</v>
      </c>
      <c r="AL10" s="17">
        <v>0.184045221677065</v>
      </c>
      <c r="AM10" s="17">
        <v>0.29192421737498803</v>
      </c>
      <c r="AN10" s="17">
        <v>0.25962966657292402</v>
      </c>
      <c r="AO10" s="17"/>
      <c r="AP10" s="17">
        <v>0.213000413970202</v>
      </c>
      <c r="AQ10" s="17">
        <v>0.19247016339099601</v>
      </c>
      <c r="AR10" s="17">
        <v>0.23329420560188399</v>
      </c>
    </row>
    <row r="11" spans="2:44" x14ac:dyDescent="0.5">
      <c r="B11" s="18" t="s">
        <v>87</v>
      </c>
      <c r="C11" s="19">
        <v>0.118437668789849</v>
      </c>
      <c r="D11" s="19">
        <v>8.8409519203961701E-2</v>
      </c>
      <c r="E11" s="19">
        <v>0.14730363639334701</v>
      </c>
      <c r="F11" s="19"/>
      <c r="G11" s="19">
        <v>9.73915140846352E-2</v>
      </c>
      <c r="H11" s="19">
        <v>0.101901167832103</v>
      </c>
      <c r="I11" s="19">
        <v>0.114313099105984</v>
      </c>
      <c r="J11" s="19">
        <v>0.14816516382080899</v>
      </c>
      <c r="K11" s="19">
        <v>0.13478413378331</v>
      </c>
      <c r="L11" s="19">
        <v>0.113956744388006</v>
      </c>
      <c r="M11" s="19"/>
      <c r="N11" s="19">
        <v>7.5647550802032795E-2</v>
      </c>
      <c r="O11" s="19">
        <v>9.6844159516322706E-2</v>
      </c>
      <c r="P11" s="19">
        <v>0.133200544542041</v>
      </c>
      <c r="Q11" s="19">
        <v>0.17521660466519001</v>
      </c>
      <c r="R11" s="19"/>
      <c r="S11" s="19">
        <v>0.124936378901829</v>
      </c>
      <c r="T11" s="19">
        <v>0.118886079246513</v>
      </c>
      <c r="U11" s="19">
        <v>0.16357877594614001</v>
      </c>
      <c r="V11" s="19">
        <v>7.0282406523093394E-2</v>
      </c>
      <c r="W11" s="19">
        <v>8.99290083357457E-2</v>
      </c>
      <c r="X11" s="19">
        <v>0.130752665416625</v>
      </c>
      <c r="Y11" s="19">
        <v>0.121548792791756</v>
      </c>
      <c r="Z11" s="19">
        <v>0.135258390456101</v>
      </c>
      <c r="AA11" s="19">
        <v>0.116714654188634</v>
      </c>
      <c r="AB11" s="19">
        <v>0.132850467196796</v>
      </c>
      <c r="AC11" s="19">
        <v>9.0861808029467001E-2</v>
      </c>
      <c r="AD11" s="19">
        <v>0.11840070602854801</v>
      </c>
      <c r="AE11" s="19"/>
      <c r="AF11" s="19">
        <v>0.11374861698446399</v>
      </c>
      <c r="AG11" s="19">
        <v>9.6409970301123402E-2</v>
      </c>
      <c r="AH11" s="19">
        <v>0.17123885152811599</v>
      </c>
      <c r="AI11" s="19"/>
      <c r="AJ11" s="19">
        <v>9.6606135132442997E-2</v>
      </c>
      <c r="AK11" s="19">
        <v>9.0160426388864803E-2</v>
      </c>
      <c r="AL11" s="19">
        <v>0.111564722182902</v>
      </c>
      <c r="AM11" s="19">
        <v>0.185632408475912</v>
      </c>
      <c r="AN11" s="19">
        <v>0.206113276084986</v>
      </c>
      <c r="AO11" s="19"/>
      <c r="AP11" s="19">
        <v>9.7162208622258703E-2</v>
      </c>
      <c r="AQ11" s="19">
        <v>7.29369777204808E-2</v>
      </c>
      <c r="AR11" s="19">
        <v>0.110983013984732</v>
      </c>
    </row>
    <row r="12" spans="2:44" x14ac:dyDescent="0.5">
      <c r="B12" s="16"/>
    </row>
    <row r="13" spans="2:44" x14ac:dyDescent="0.5">
      <c r="B13" t="s">
        <v>76</v>
      </c>
    </row>
    <row r="14" spans="2:44" x14ac:dyDescent="0.5">
      <c r="B14" t="s">
        <v>77</v>
      </c>
    </row>
    <row r="16" spans="2:44" x14ac:dyDescent="0.5">
      <c r="B16" s="8" t="str">
        <f>HYPERLINK("#'Contents'!A1", "Return to Contents")</f>
        <v>Return to Contents</v>
      </c>
    </row>
  </sheetData>
  <mergeCells count="8">
    <mergeCell ref="AJ5:AN5"/>
    <mergeCell ref="AP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2:AR16"/>
  <sheetViews>
    <sheetView showGridLines="0" workbookViewId="0">
      <pane xSplit="2" topLeftCell="C1" activePane="topRight" state="frozen"/>
      <selection pane="topRight"/>
    </sheetView>
  </sheetViews>
  <sheetFormatPr defaultColWidth="10.8203125" defaultRowHeight="14.35" x14ac:dyDescent="0.5"/>
  <cols>
    <col min="2" max="2" width="25.703125" customWidth="1"/>
    <col min="3" max="5" width="10.703125" customWidth="1"/>
    <col min="6" max="6" width="2.17578125" customWidth="1"/>
    <col min="7" max="12" width="10.703125" customWidth="1"/>
    <col min="13" max="13" width="2.17578125" customWidth="1"/>
    <col min="14" max="17" width="10.703125" customWidth="1"/>
    <col min="18" max="18" width="2.17578125" customWidth="1"/>
    <col min="19" max="30" width="10.703125" customWidth="1"/>
    <col min="31" max="31" width="2.17578125" customWidth="1"/>
    <col min="32" max="34" width="10.703125" customWidth="1"/>
    <col min="35" max="35" width="2.17578125" customWidth="1"/>
    <col min="36" max="40" width="10.703125" customWidth="1"/>
    <col min="41" max="41" width="2.17578125" customWidth="1"/>
    <col min="42" max="44" width="10.703125" customWidth="1"/>
    <col min="45" max="45" width="2.17578125" customWidth="1"/>
  </cols>
  <sheetData>
    <row r="2" spans="2:44" ht="40" customHeight="1" x14ac:dyDescent="0.5">
      <c r="D2" s="30" t="s">
        <v>98</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row>
    <row r="5" spans="2:44" ht="30" customHeight="1" x14ac:dyDescent="0.5">
      <c r="B5" s="15"/>
      <c r="C5" s="15"/>
      <c r="D5" s="29" t="s">
        <v>50</v>
      </c>
      <c r="E5" s="29"/>
      <c r="F5" s="15"/>
      <c r="G5" s="29" t="s">
        <v>51</v>
      </c>
      <c r="H5" s="29"/>
      <c r="I5" s="29"/>
      <c r="J5" s="29"/>
      <c r="K5" s="29"/>
      <c r="L5" s="29"/>
      <c r="M5" s="15"/>
      <c r="N5" s="29" t="s">
        <v>52</v>
      </c>
      <c r="O5" s="29"/>
      <c r="P5" s="29"/>
      <c r="Q5" s="29"/>
      <c r="R5" s="15"/>
      <c r="S5" s="29" t="s">
        <v>53</v>
      </c>
      <c r="T5" s="29"/>
      <c r="U5" s="29"/>
      <c r="V5" s="29"/>
      <c r="W5" s="29"/>
      <c r="X5" s="29"/>
      <c r="Y5" s="29"/>
      <c r="Z5" s="29"/>
      <c r="AA5" s="29"/>
      <c r="AB5" s="29"/>
      <c r="AC5" s="29"/>
      <c r="AD5" s="29"/>
      <c r="AE5" s="15"/>
      <c r="AF5" s="29" t="s">
        <v>54</v>
      </c>
      <c r="AG5" s="29"/>
      <c r="AH5" s="29"/>
      <c r="AI5" s="15"/>
      <c r="AJ5" s="29" t="s">
        <v>55</v>
      </c>
      <c r="AK5" s="29"/>
      <c r="AL5" s="29"/>
      <c r="AM5" s="29"/>
      <c r="AN5" s="29"/>
      <c r="AO5" s="15"/>
      <c r="AP5" s="29" t="s">
        <v>56</v>
      </c>
      <c r="AQ5" s="29"/>
      <c r="AR5" s="29"/>
    </row>
    <row r="6" spans="2:44" ht="43" x14ac:dyDescent="0.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row>
    <row r="7" spans="2:44" ht="30" customHeight="1" x14ac:dyDescent="0.5">
      <c r="B7" s="10" t="s">
        <v>18</v>
      </c>
      <c r="C7" s="10">
        <v>1050</v>
      </c>
      <c r="D7" s="10">
        <v>529</v>
      </c>
      <c r="E7" s="10">
        <v>519</v>
      </c>
      <c r="F7" s="10"/>
      <c r="G7" s="10">
        <v>138</v>
      </c>
      <c r="H7" s="10">
        <v>143</v>
      </c>
      <c r="I7" s="10">
        <v>187</v>
      </c>
      <c r="J7" s="10">
        <v>183</v>
      </c>
      <c r="K7" s="10">
        <v>166</v>
      </c>
      <c r="L7" s="10">
        <v>233</v>
      </c>
      <c r="M7" s="10"/>
      <c r="N7" s="10">
        <v>285</v>
      </c>
      <c r="O7" s="10">
        <v>287</v>
      </c>
      <c r="P7" s="10">
        <v>212</v>
      </c>
      <c r="Q7" s="10">
        <v>265</v>
      </c>
      <c r="R7" s="10"/>
      <c r="S7" s="10">
        <v>152</v>
      </c>
      <c r="T7" s="10">
        <v>145</v>
      </c>
      <c r="U7" s="10">
        <v>83</v>
      </c>
      <c r="V7" s="10">
        <v>84</v>
      </c>
      <c r="W7" s="10">
        <v>73</v>
      </c>
      <c r="X7" s="10">
        <v>103</v>
      </c>
      <c r="Y7" s="10">
        <v>87</v>
      </c>
      <c r="Z7" s="10">
        <v>38</v>
      </c>
      <c r="AA7" s="10">
        <v>122</v>
      </c>
      <c r="AB7" s="10">
        <v>77</v>
      </c>
      <c r="AC7" s="10">
        <v>60</v>
      </c>
      <c r="AD7" s="10">
        <v>26</v>
      </c>
      <c r="AE7" s="10"/>
      <c r="AF7" s="10">
        <v>371</v>
      </c>
      <c r="AG7" s="10">
        <v>420</v>
      </c>
      <c r="AH7" s="10">
        <v>176</v>
      </c>
      <c r="AI7" s="10"/>
      <c r="AJ7" s="10">
        <v>365</v>
      </c>
      <c r="AK7" s="10">
        <v>285</v>
      </c>
      <c r="AL7" s="10">
        <v>86</v>
      </c>
      <c r="AM7" s="10">
        <v>19</v>
      </c>
      <c r="AN7" s="10">
        <v>153</v>
      </c>
      <c r="AO7" s="10"/>
      <c r="AP7" s="10">
        <v>216</v>
      </c>
      <c r="AQ7" s="10">
        <v>391</v>
      </c>
      <c r="AR7" s="10">
        <v>67</v>
      </c>
    </row>
    <row r="8" spans="2:44" ht="30" customHeight="1" x14ac:dyDescent="0.5">
      <c r="B8" s="11" t="s">
        <v>19</v>
      </c>
      <c r="C8" s="11">
        <v>1047</v>
      </c>
      <c r="D8" s="11">
        <v>535</v>
      </c>
      <c r="E8" s="11">
        <v>510</v>
      </c>
      <c r="F8" s="11"/>
      <c r="G8" s="11">
        <v>131</v>
      </c>
      <c r="H8" s="11">
        <v>164</v>
      </c>
      <c r="I8" s="11">
        <v>193</v>
      </c>
      <c r="J8" s="11">
        <v>191</v>
      </c>
      <c r="K8" s="11">
        <v>154</v>
      </c>
      <c r="L8" s="11">
        <v>214</v>
      </c>
      <c r="M8" s="11"/>
      <c r="N8" s="11">
        <v>279</v>
      </c>
      <c r="O8" s="11">
        <v>273</v>
      </c>
      <c r="P8" s="11">
        <v>227</v>
      </c>
      <c r="Q8" s="11">
        <v>267</v>
      </c>
      <c r="R8" s="11"/>
      <c r="S8" s="11">
        <v>147</v>
      </c>
      <c r="T8" s="11">
        <v>142</v>
      </c>
      <c r="U8" s="11">
        <v>82</v>
      </c>
      <c r="V8" s="11">
        <v>83</v>
      </c>
      <c r="W8" s="11">
        <v>72</v>
      </c>
      <c r="X8" s="11">
        <v>95</v>
      </c>
      <c r="Y8" s="11">
        <v>86</v>
      </c>
      <c r="Z8" s="11">
        <v>37</v>
      </c>
      <c r="AA8" s="11">
        <v>119</v>
      </c>
      <c r="AB8" s="11">
        <v>96</v>
      </c>
      <c r="AC8" s="11">
        <v>58</v>
      </c>
      <c r="AD8" s="11">
        <v>29</v>
      </c>
      <c r="AE8" s="11"/>
      <c r="AF8" s="11">
        <v>362</v>
      </c>
      <c r="AG8" s="11">
        <v>423</v>
      </c>
      <c r="AH8" s="11">
        <v>182</v>
      </c>
      <c r="AI8" s="11"/>
      <c r="AJ8" s="11">
        <v>356</v>
      </c>
      <c r="AK8" s="11">
        <v>288</v>
      </c>
      <c r="AL8" s="11">
        <v>83</v>
      </c>
      <c r="AM8" s="11">
        <v>18</v>
      </c>
      <c r="AN8" s="11">
        <v>157</v>
      </c>
      <c r="AO8" s="11"/>
      <c r="AP8" s="11">
        <v>213</v>
      </c>
      <c r="AQ8" s="11">
        <v>393</v>
      </c>
      <c r="AR8" s="11">
        <v>65</v>
      </c>
    </row>
    <row r="9" spans="2:44" ht="28.7" x14ac:dyDescent="0.5">
      <c r="B9" s="18" t="s">
        <v>240</v>
      </c>
      <c r="C9" s="17">
        <v>0.29873728633653202</v>
      </c>
      <c r="D9" s="17">
        <v>0.29740227107953698</v>
      </c>
      <c r="E9" s="17">
        <v>0.299166511790941</v>
      </c>
      <c r="F9" s="17"/>
      <c r="G9" s="17">
        <v>0.29807519494736101</v>
      </c>
      <c r="H9" s="17">
        <v>0.36275328417826402</v>
      </c>
      <c r="I9" s="17">
        <v>0.38929971758614401</v>
      </c>
      <c r="J9" s="17">
        <v>0.29541827079177402</v>
      </c>
      <c r="K9" s="17">
        <v>0.26039571454098098</v>
      </c>
      <c r="L9" s="17">
        <v>0.19890894640583801</v>
      </c>
      <c r="M9" s="17"/>
      <c r="N9" s="17">
        <v>0.26150258698371598</v>
      </c>
      <c r="O9" s="17">
        <v>0.29210273998091701</v>
      </c>
      <c r="P9" s="17">
        <v>0.34929883587738503</v>
      </c>
      <c r="Q9" s="17">
        <v>0.30257752182905001</v>
      </c>
      <c r="R9" s="17"/>
      <c r="S9" s="17">
        <v>0.31473124169592698</v>
      </c>
      <c r="T9" s="17">
        <v>0.29343078635626701</v>
      </c>
      <c r="U9" s="17">
        <v>0.292750198911848</v>
      </c>
      <c r="V9" s="17">
        <v>0.34757898166633799</v>
      </c>
      <c r="W9" s="17">
        <v>0.37924994655993699</v>
      </c>
      <c r="X9" s="17">
        <v>0.26527189657084799</v>
      </c>
      <c r="Y9" s="17">
        <v>0.25466487717082698</v>
      </c>
      <c r="Z9" s="17">
        <v>0.189228956497932</v>
      </c>
      <c r="AA9" s="17">
        <v>0.30420978985206498</v>
      </c>
      <c r="AB9" s="17">
        <v>0.29288999909267999</v>
      </c>
      <c r="AC9" s="17">
        <v>0.307964224570076</v>
      </c>
      <c r="AD9" s="17">
        <v>0.28035932898377802</v>
      </c>
      <c r="AE9" s="17"/>
      <c r="AF9" s="17">
        <v>0.32555585571872397</v>
      </c>
      <c r="AG9" s="17">
        <v>0.28101275902838602</v>
      </c>
      <c r="AH9" s="17">
        <v>0.27230641655850502</v>
      </c>
      <c r="AI9" s="17"/>
      <c r="AJ9" s="17">
        <v>0.316210666196233</v>
      </c>
      <c r="AK9" s="17">
        <v>0.30536757026924599</v>
      </c>
      <c r="AL9" s="17">
        <v>0.22127911570112099</v>
      </c>
      <c r="AM9" s="17">
        <v>0.43803811638061801</v>
      </c>
      <c r="AN9" s="17">
        <v>0.27175954589236601</v>
      </c>
      <c r="AO9" s="17"/>
      <c r="AP9" s="17">
        <v>0.27392230042690702</v>
      </c>
      <c r="AQ9" s="17">
        <v>0.29054861460390002</v>
      </c>
      <c r="AR9" s="17">
        <v>0.28716506130764002</v>
      </c>
    </row>
    <row r="10" spans="2:44" ht="43" x14ac:dyDescent="0.5">
      <c r="B10" s="18" t="s">
        <v>241</v>
      </c>
      <c r="C10" s="17">
        <v>0.56827550224427303</v>
      </c>
      <c r="D10" s="17">
        <v>0.59720775666967096</v>
      </c>
      <c r="E10" s="17">
        <v>0.53834984123420604</v>
      </c>
      <c r="F10" s="17"/>
      <c r="G10" s="17">
        <v>0.61324680110096697</v>
      </c>
      <c r="H10" s="17">
        <v>0.54798088188479699</v>
      </c>
      <c r="I10" s="17">
        <v>0.454862414585539</v>
      </c>
      <c r="J10" s="17">
        <v>0.54867689014212095</v>
      </c>
      <c r="K10" s="17">
        <v>0.58657005807567097</v>
      </c>
      <c r="L10" s="17">
        <v>0.66287349766247805</v>
      </c>
      <c r="M10" s="17"/>
      <c r="N10" s="17">
        <v>0.64170463554360502</v>
      </c>
      <c r="O10" s="17">
        <v>0.59978048895432701</v>
      </c>
      <c r="P10" s="17">
        <v>0.51457790244835999</v>
      </c>
      <c r="Q10" s="17">
        <v>0.50325638071073797</v>
      </c>
      <c r="R10" s="17"/>
      <c r="S10" s="17">
        <v>0.58214729264154297</v>
      </c>
      <c r="T10" s="17">
        <v>0.54985692564141397</v>
      </c>
      <c r="U10" s="17">
        <v>0.54632770129182895</v>
      </c>
      <c r="V10" s="17">
        <v>0.55985091719497804</v>
      </c>
      <c r="W10" s="17">
        <v>0.48351360417315797</v>
      </c>
      <c r="X10" s="17">
        <v>0.58063437149426</v>
      </c>
      <c r="Y10" s="17">
        <v>0.64916209389501101</v>
      </c>
      <c r="Z10" s="17">
        <v>0.67123227960293896</v>
      </c>
      <c r="AA10" s="17">
        <v>0.56177351017935795</v>
      </c>
      <c r="AB10" s="17">
        <v>0.54783682257288002</v>
      </c>
      <c r="AC10" s="17">
        <v>0.56964599803632598</v>
      </c>
      <c r="AD10" s="17">
        <v>0.562565780981369</v>
      </c>
      <c r="AE10" s="17"/>
      <c r="AF10" s="17">
        <v>0.55234855438772601</v>
      </c>
      <c r="AG10" s="17">
        <v>0.621928555481989</v>
      </c>
      <c r="AH10" s="17">
        <v>0.47854506350604897</v>
      </c>
      <c r="AI10" s="17"/>
      <c r="AJ10" s="17">
        <v>0.58707160188464003</v>
      </c>
      <c r="AK10" s="17">
        <v>0.59477806402477396</v>
      </c>
      <c r="AL10" s="17">
        <v>0.64552447442358196</v>
      </c>
      <c r="AM10" s="17">
        <v>0.316904916953135</v>
      </c>
      <c r="AN10" s="17">
        <v>0.491177588998848</v>
      </c>
      <c r="AO10" s="17"/>
      <c r="AP10" s="17">
        <v>0.62690809971717998</v>
      </c>
      <c r="AQ10" s="17">
        <v>0.61722649017053899</v>
      </c>
      <c r="AR10" s="17">
        <v>0.60514003520399295</v>
      </c>
    </row>
    <row r="11" spans="2:44" x14ac:dyDescent="0.5">
      <c r="B11" s="18" t="s">
        <v>87</v>
      </c>
      <c r="C11" s="19">
        <v>0.13298721141919501</v>
      </c>
      <c r="D11" s="19">
        <v>0.105389972250793</v>
      </c>
      <c r="E11" s="19">
        <v>0.16248364697485301</v>
      </c>
      <c r="F11" s="19"/>
      <c r="G11" s="19">
        <v>8.8678003951672704E-2</v>
      </c>
      <c r="H11" s="19">
        <v>8.9265833936939307E-2</v>
      </c>
      <c r="I11" s="19">
        <v>0.15583786782831799</v>
      </c>
      <c r="J11" s="19">
        <v>0.155904839066105</v>
      </c>
      <c r="K11" s="19">
        <v>0.15303422738334799</v>
      </c>
      <c r="L11" s="19">
        <v>0.138217555931684</v>
      </c>
      <c r="M11" s="19"/>
      <c r="N11" s="19">
        <v>9.6792777472678795E-2</v>
      </c>
      <c r="O11" s="19">
        <v>0.10811677106475601</v>
      </c>
      <c r="P11" s="19">
        <v>0.13612326167425401</v>
      </c>
      <c r="Q11" s="19">
        <v>0.19416609746021299</v>
      </c>
      <c r="R11" s="19"/>
      <c r="S11" s="19">
        <v>0.10312146566253</v>
      </c>
      <c r="T11" s="19">
        <v>0.15671228800231901</v>
      </c>
      <c r="U11" s="19">
        <v>0.16092209979632299</v>
      </c>
      <c r="V11" s="19">
        <v>9.2570101138683705E-2</v>
      </c>
      <c r="W11" s="19">
        <v>0.13723644926690401</v>
      </c>
      <c r="X11" s="19">
        <v>0.15409373193489201</v>
      </c>
      <c r="Y11" s="19">
        <v>9.6173028934161603E-2</v>
      </c>
      <c r="Z11" s="19">
        <v>0.139538763899128</v>
      </c>
      <c r="AA11" s="19">
        <v>0.13401669996857701</v>
      </c>
      <c r="AB11" s="19">
        <v>0.15927317833443899</v>
      </c>
      <c r="AC11" s="19">
        <v>0.12238977739359801</v>
      </c>
      <c r="AD11" s="19">
        <v>0.157074890034852</v>
      </c>
      <c r="AE11" s="19"/>
      <c r="AF11" s="19">
        <v>0.12209558989355</v>
      </c>
      <c r="AG11" s="19">
        <v>9.7058685489625193E-2</v>
      </c>
      <c r="AH11" s="19">
        <v>0.24914851993544601</v>
      </c>
      <c r="AI11" s="19"/>
      <c r="AJ11" s="19">
        <v>9.6717731919126707E-2</v>
      </c>
      <c r="AK11" s="19">
        <v>9.9854365705979303E-2</v>
      </c>
      <c r="AL11" s="19">
        <v>0.13319640987529699</v>
      </c>
      <c r="AM11" s="19">
        <v>0.24505696666624699</v>
      </c>
      <c r="AN11" s="19">
        <v>0.23706286510878599</v>
      </c>
      <c r="AO11" s="19"/>
      <c r="AP11" s="19">
        <v>9.9169599855913101E-2</v>
      </c>
      <c r="AQ11" s="19">
        <v>9.2224895225560405E-2</v>
      </c>
      <c r="AR11" s="19">
        <v>0.10769490348836699</v>
      </c>
    </row>
    <row r="12" spans="2:44" x14ac:dyDescent="0.5">
      <c r="B12" s="16" t="s">
        <v>194</v>
      </c>
    </row>
    <row r="13" spans="2:44" x14ac:dyDescent="0.5">
      <c r="B13" t="s">
        <v>76</v>
      </c>
    </row>
    <row r="14" spans="2:44" x14ac:dyDescent="0.5">
      <c r="B14" t="s">
        <v>77</v>
      </c>
    </row>
    <row r="16" spans="2:44" x14ac:dyDescent="0.5">
      <c r="B16" s="8" t="str">
        <f>HYPERLINK("#'Contents'!A1", "Return to Contents")</f>
        <v>Return to Contents</v>
      </c>
    </row>
  </sheetData>
  <mergeCells count="8">
    <mergeCell ref="AJ5:AN5"/>
    <mergeCell ref="AP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G22"/>
  <sheetViews>
    <sheetView showGridLines="0" workbookViewId="0">
      <pane xSplit="2" topLeftCell="C1" activePane="topRight" state="frozen"/>
      <selection pane="topRight"/>
    </sheetView>
  </sheetViews>
  <sheetFormatPr defaultColWidth="10.8203125" defaultRowHeight="14.35" x14ac:dyDescent="0.5"/>
  <cols>
    <col min="2" max="2" width="25.703125" customWidth="1"/>
    <col min="3" max="7" width="20.703125" customWidth="1"/>
  </cols>
  <sheetData>
    <row r="2" spans="2:7" ht="40" customHeight="1" x14ac:dyDescent="0.5">
      <c r="D2" s="30" t="s">
        <v>91</v>
      </c>
      <c r="E2" s="26"/>
      <c r="F2" s="26"/>
      <c r="G2" s="26"/>
    </row>
    <row r="6" spans="2:7" ht="50" customHeight="1" x14ac:dyDescent="0.5">
      <c r="B6" s="20" t="s">
        <v>14</v>
      </c>
      <c r="C6" s="20" t="s">
        <v>78</v>
      </c>
      <c r="D6" s="20" t="s">
        <v>79</v>
      </c>
      <c r="E6" s="20" t="s">
        <v>80</v>
      </c>
      <c r="F6" s="20" t="s">
        <v>81</v>
      </c>
    </row>
    <row r="7" spans="2:7" x14ac:dyDescent="0.5">
      <c r="B7" s="18" t="s">
        <v>82</v>
      </c>
      <c r="C7" s="17">
        <v>0.22001486667048101</v>
      </c>
      <c r="D7" s="17">
        <v>0.131568210950436</v>
      </c>
      <c r="E7" s="17">
        <v>6.7768602185509702E-2</v>
      </c>
      <c r="F7" s="17">
        <v>0.101922902359846</v>
      </c>
    </row>
    <row r="8" spans="2:7" x14ac:dyDescent="0.5">
      <c r="B8" s="18" t="s">
        <v>83</v>
      </c>
      <c r="C8" s="17">
        <v>0.39902811254561499</v>
      </c>
      <c r="D8" s="17">
        <v>0.31238528692659001</v>
      </c>
      <c r="E8" s="17">
        <v>0.27407478837264199</v>
      </c>
      <c r="F8" s="17">
        <v>0.234820687634161</v>
      </c>
    </row>
    <row r="9" spans="2:7" x14ac:dyDescent="0.5">
      <c r="B9" s="18" t="s">
        <v>84</v>
      </c>
      <c r="C9" s="17">
        <v>0.21078247398102101</v>
      </c>
      <c r="D9" s="17">
        <v>0.28473491071740398</v>
      </c>
      <c r="E9" s="17">
        <v>0.29456107820397298</v>
      </c>
      <c r="F9" s="17">
        <v>0.199278770999783</v>
      </c>
    </row>
    <row r="10" spans="2:7" x14ac:dyDescent="0.5">
      <c r="B10" s="18" t="s">
        <v>85</v>
      </c>
      <c r="C10" s="17">
        <v>0.13220476178905899</v>
      </c>
      <c r="D10" s="17">
        <v>0.16003783507216399</v>
      </c>
      <c r="E10" s="17">
        <v>0.199409039158851</v>
      </c>
      <c r="F10" s="17">
        <v>0.28335663831576502</v>
      </c>
    </row>
    <row r="11" spans="2:7" x14ac:dyDescent="0.5">
      <c r="B11" s="18" t="s">
        <v>86</v>
      </c>
      <c r="C11" s="17">
        <v>2.9609745169625501E-2</v>
      </c>
      <c r="D11" s="17">
        <v>4.7885062662014401E-2</v>
      </c>
      <c r="E11" s="17">
        <v>0.12213980542616</v>
      </c>
      <c r="F11" s="17">
        <v>0.14169875772915599</v>
      </c>
    </row>
    <row r="12" spans="2:7" x14ac:dyDescent="0.5">
      <c r="B12" s="18" t="s">
        <v>87</v>
      </c>
      <c r="C12" s="17">
        <v>8.3600398441984608E-3</v>
      </c>
      <c r="D12" s="17">
        <v>6.3388693671392299E-2</v>
      </c>
      <c r="E12" s="17">
        <v>4.2046686652863402E-2</v>
      </c>
      <c r="F12" s="17">
        <v>3.89222429612886E-2</v>
      </c>
    </row>
    <row r="13" spans="2:7" x14ac:dyDescent="0.5">
      <c r="B13" s="23" t="s">
        <v>88</v>
      </c>
      <c r="C13" s="21">
        <v>0.61904297921609597</v>
      </c>
      <c r="D13" s="21">
        <v>0.44395349787702498</v>
      </c>
      <c r="E13" s="21">
        <v>0.34184339055815199</v>
      </c>
      <c r="F13" s="21">
        <v>0.336743589994007</v>
      </c>
    </row>
    <row r="14" spans="2:7" x14ac:dyDescent="0.5">
      <c r="B14" s="23" t="s">
        <v>89</v>
      </c>
      <c r="C14" s="21">
        <v>0.16181450695868499</v>
      </c>
      <c r="D14" s="21">
        <v>0.20792289773417799</v>
      </c>
      <c r="E14" s="21">
        <v>0.32154884458501098</v>
      </c>
      <c r="F14" s="21">
        <v>0.42505539604492099</v>
      </c>
    </row>
    <row r="15" spans="2:7" x14ac:dyDescent="0.5">
      <c r="B15" s="23" t="s">
        <v>90</v>
      </c>
      <c r="C15" s="22">
        <v>0.45722847225741098</v>
      </c>
      <c r="D15" s="22">
        <v>0.23603060014284699</v>
      </c>
      <c r="E15" s="22">
        <v>2.0294545973140302E-2</v>
      </c>
      <c r="F15" s="22">
        <v>-8.8311806050913502E-2</v>
      </c>
    </row>
    <row r="16" spans="2:7" x14ac:dyDescent="0.5">
      <c r="B16" s="16"/>
      <c r="C16" s="16"/>
      <c r="D16" s="16"/>
      <c r="E16" s="16"/>
      <c r="F16" s="16"/>
    </row>
    <row r="17" spans="2:2" x14ac:dyDescent="0.5">
      <c r="B17" t="s">
        <v>76</v>
      </c>
    </row>
    <row r="18" spans="2:2" x14ac:dyDescent="0.5">
      <c r="B18" t="s">
        <v>77</v>
      </c>
    </row>
    <row r="22" spans="2:2" x14ac:dyDescent="0.5">
      <c r="B22" s="8" t="str">
        <f>HYPERLINK("#'Contents'!A1", "Return to Contents")</f>
        <v>Return to Contents</v>
      </c>
    </row>
  </sheetData>
  <mergeCells count="1">
    <mergeCell ref="D2:G2"/>
  </mergeCells>
  <pageMargins left="0.7" right="0.7" top="0.75" bottom="0.75" header="0.3" footer="0.3"/>
  <pageSetup paperSize="9" orientation="portrait" horizontalDpi="300" verticalDpi="30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B2:AR16"/>
  <sheetViews>
    <sheetView showGridLines="0" workbookViewId="0">
      <pane xSplit="2" topLeftCell="C1" activePane="topRight" state="frozen"/>
      <selection pane="topRight"/>
    </sheetView>
  </sheetViews>
  <sheetFormatPr defaultColWidth="10.8203125" defaultRowHeight="14.35" x14ac:dyDescent="0.5"/>
  <cols>
    <col min="2" max="2" width="25.703125" customWidth="1"/>
    <col min="3" max="5" width="10.703125" customWidth="1"/>
    <col min="6" max="6" width="2.17578125" customWidth="1"/>
    <col min="7" max="12" width="10.703125" customWidth="1"/>
    <col min="13" max="13" width="2.17578125" customWidth="1"/>
    <col min="14" max="17" width="10.703125" customWidth="1"/>
    <col min="18" max="18" width="2.17578125" customWidth="1"/>
    <col min="19" max="30" width="10.703125" customWidth="1"/>
    <col min="31" max="31" width="2.17578125" customWidth="1"/>
    <col min="32" max="34" width="10.703125" customWidth="1"/>
    <col min="35" max="35" width="2.17578125" customWidth="1"/>
    <col min="36" max="40" width="10.703125" customWidth="1"/>
    <col min="41" max="41" width="2.17578125" customWidth="1"/>
    <col min="42" max="44" width="10.703125" customWidth="1"/>
    <col min="45" max="45" width="2.17578125" customWidth="1"/>
  </cols>
  <sheetData>
    <row r="2" spans="2:44" ht="40" customHeight="1" x14ac:dyDescent="0.5">
      <c r="D2" s="30" t="s">
        <v>98</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row>
    <row r="5" spans="2:44" ht="30" customHeight="1" x14ac:dyDescent="0.5">
      <c r="B5" s="15"/>
      <c r="C5" s="15"/>
      <c r="D5" s="29" t="s">
        <v>50</v>
      </c>
      <c r="E5" s="29"/>
      <c r="F5" s="15"/>
      <c r="G5" s="29" t="s">
        <v>51</v>
      </c>
      <c r="H5" s="29"/>
      <c r="I5" s="29"/>
      <c r="J5" s="29"/>
      <c r="K5" s="29"/>
      <c r="L5" s="29"/>
      <c r="M5" s="15"/>
      <c r="N5" s="29" t="s">
        <v>52</v>
      </c>
      <c r="O5" s="29"/>
      <c r="P5" s="29"/>
      <c r="Q5" s="29"/>
      <c r="R5" s="15"/>
      <c r="S5" s="29" t="s">
        <v>53</v>
      </c>
      <c r="T5" s="29"/>
      <c r="U5" s="29"/>
      <c r="V5" s="29"/>
      <c r="W5" s="29"/>
      <c r="X5" s="29"/>
      <c r="Y5" s="29"/>
      <c r="Z5" s="29"/>
      <c r="AA5" s="29"/>
      <c r="AB5" s="29"/>
      <c r="AC5" s="29"/>
      <c r="AD5" s="29"/>
      <c r="AE5" s="15"/>
      <c r="AF5" s="29" t="s">
        <v>54</v>
      </c>
      <c r="AG5" s="29"/>
      <c r="AH5" s="29"/>
      <c r="AI5" s="15"/>
      <c r="AJ5" s="29" t="s">
        <v>55</v>
      </c>
      <c r="AK5" s="29"/>
      <c r="AL5" s="29"/>
      <c r="AM5" s="29"/>
      <c r="AN5" s="29"/>
      <c r="AO5" s="15"/>
      <c r="AP5" s="29" t="s">
        <v>56</v>
      </c>
      <c r="AQ5" s="29"/>
      <c r="AR5" s="29"/>
    </row>
    <row r="6" spans="2:44" ht="43" x14ac:dyDescent="0.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row>
    <row r="7" spans="2:44" ht="30" customHeight="1" x14ac:dyDescent="0.5">
      <c r="B7" s="10" t="s">
        <v>18</v>
      </c>
      <c r="C7" s="10">
        <v>1003</v>
      </c>
      <c r="D7" s="10">
        <v>471</v>
      </c>
      <c r="E7" s="10">
        <v>530</v>
      </c>
      <c r="F7" s="10"/>
      <c r="G7" s="10">
        <v>153</v>
      </c>
      <c r="H7" s="10">
        <v>151</v>
      </c>
      <c r="I7" s="10">
        <v>152</v>
      </c>
      <c r="J7" s="10">
        <v>165</v>
      </c>
      <c r="K7" s="10">
        <v>153</v>
      </c>
      <c r="L7" s="10">
        <v>229</v>
      </c>
      <c r="M7" s="10"/>
      <c r="N7" s="10">
        <v>271</v>
      </c>
      <c r="O7" s="10">
        <v>271</v>
      </c>
      <c r="P7" s="10">
        <v>203</v>
      </c>
      <c r="Q7" s="10">
        <v>256</v>
      </c>
      <c r="R7" s="10"/>
      <c r="S7" s="10">
        <v>142</v>
      </c>
      <c r="T7" s="10">
        <v>137</v>
      </c>
      <c r="U7" s="10">
        <v>76</v>
      </c>
      <c r="V7" s="10">
        <v>98</v>
      </c>
      <c r="W7" s="10">
        <v>73</v>
      </c>
      <c r="X7" s="10">
        <v>85</v>
      </c>
      <c r="Y7" s="10">
        <v>90</v>
      </c>
      <c r="Z7" s="10">
        <v>40</v>
      </c>
      <c r="AA7" s="10">
        <v>115</v>
      </c>
      <c r="AB7" s="10">
        <v>68</v>
      </c>
      <c r="AC7" s="10">
        <v>52</v>
      </c>
      <c r="AD7" s="10">
        <v>27</v>
      </c>
      <c r="AE7" s="10"/>
      <c r="AF7" s="10">
        <v>360</v>
      </c>
      <c r="AG7" s="10">
        <v>399</v>
      </c>
      <c r="AH7" s="10">
        <v>133</v>
      </c>
      <c r="AI7" s="10"/>
      <c r="AJ7" s="10">
        <v>337</v>
      </c>
      <c r="AK7" s="10">
        <v>259</v>
      </c>
      <c r="AL7" s="10">
        <v>78</v>
      </c>
      <c r="AM7" s="10">
        <v>18</v>
      </c>
      <c r="AN7" s="10">
        <v>150</v>
      </c>
      <c r="AO7" s="10"/>
      <c r="AP7" s="10">
        <v>199</v>
      </c>
      <c r="AQ7" s="10">
        <v>351</v>
      </c>
      <c r="AR7" s="10">
        <v>76</v>
      </c>
    </row>
    <row r="8" spans="2:44" ht="30" customHeight="1" x14ac:dyDescent="0.5">
      <c r="B8" s="11" t="s">
        <v>19</v>
      </c>
      <c r="C8" s="11">
        <v>1006</v>
      </c>
      <c r="D8" s="11">
        <v>484</v>
      </c>
      <c r="E8" s="11">
        <v>521</v>
      </c>
      <c r="F8" s="11"/>
      <c r="G8" s="11">
        <v>147</v>
      </c>
      <c r="H8" s="11">
        <v>179</v>
      </c>
      <c r="I8" s="11">
        <v>158</v>
      </c>
      <c r="J8" s="11">
        <v>170</v>
      </c>
      <c r="K8" s="11">
        <v>141</v>
      </c>
      <c r="L8" s="11">
        <v>211</v>
      </c>
      <c r="M8" s="11"/>
      <c r="N8" s="11">
        <v>270</v>
      </c>
      <c r="O8" s="11">
        <v>259</v>
      </c>
      <c r="P8" s="11">
        <v>217</v>
      </c>
      <c r="Q8" s="11">
        <v>259</v>
      </c>
      <c r="R8" s="11"/>
      <c r="S8" s="11">
        <v>140</v>
      </c>
      <c r="T8" s="11">
        <v>133</v>
      </c>
      <c r="U8" s="11">
        <v>76</v>
      </c>
      <c r="V8" s="11">
        <v>96</v>
      </c>
      <c r="W8" s="11">
        <v>73</v>
      </c>
      <c r="X8" s="11">
        <v>79</v>
      </c>
      <c r="Y8" s="11">
        <v>93</v>
      </c>
      <c r="Z8" s="11">
        <v>39</v>
      </c>
      <c r="AA8" s="11">
        <v>111</v>
      </c>
      <c r="AB8" s="11">
        <v>87</v>
      </c>
      <c r="AC8" s="11">
        <v>48</v>
      </c>
      <c r="AD8" s="11">
        <v>31</v>
      </c>
      <c r="AE8" s="11"/>
      <c r="AF8" s="11">
        <v>352</v>
      </c>
      <c r="AG8" s="11">
        <v>409</v>
      </c>
      <c r="AH8" s="11">
        <v>138</v>
      </c>
      <c r="AI8" s="11"/>
      <c r="AJ8" s="11">
        <v>329</v>
      </c>
      <c r="AK8" s="11">
        <v>262</v>
      </c>
      <c r="AL8" s="11">
        <v>76</v>
      </c>
      <c r="AM8" s="11">
        <v>17</v>
      </c>
      <c r="AN8" s="11">
        <v>152</v>
      </c>
      <c r="AO8" s="11"/>
      <c r="AP8" s="11">
        <v>196</v>
      </c>
      <c r="AQ8" s="11">
        <v>355</v>
      </c>
      <c r="AR8" s="11">
        <v>75</v>
      </c>
    </row>
    <row r="9" spans="2:44" ht="43" x14ac:dyDescent="0.5">
      <c r="B9" s="18" t="s">
        <v>242</v>
      </c>
      <c r="C9" s="17">
        <v>0.35547549468330403</v>
      </c>
      <c r="D9" s="17">
        <v>0.37034745447832301</v>
      </c>
      <c r="E9" s="17">
        <v>0.34111286259519602</v>
      </c>
      <c r="F9" s="17"/>
      <c r="G9" s="17">
        <v>0.41381571699323799</v>
      </c>
      <c r="H9" s="17">
        <v>0.35846575076938397</v>
      </c>
      <c r="I9" s="17">
        <v>0.39089833616528002</v>
      </c>
      <c r="J9" s="17">
        <v>0.31712414681582202</v>
      </c>
      <c r="K9" s="17">
        <v>0.385639848290669</v>
      </c>
      <c r="L9" s="17">
        <v>0.29668920321090497</v>
      </c>
      <c r="M9" s="17"/>
      <c r="N9" s="17">
        <v>0.33221929397469502</v>
      </c>
      <c r="O9" s="17">
        <v>0.40295375788290799</v>
      </c>
      <c r="P9" s="17">
        <v>0.321544598711346</v>
      </c>
      <c r="Q9" s="17">
        <v>0.35954743844116099</v>
      </c>
      <c r="R9" s="17"/>
      <c r="S9" s="17">
        <v>0.37512843560208398</v>
      </c>
      <c r="T9" s="17">
        <v>0.37540642050798501</v>
      </c>
      <c r="U9" s="17">
        <v>0.32854952614463101</v>
      </c>
      <c r="V9" s="17">
        <v>0.28310937758618498</v>
      </c>
      <c r="W9" s="17">
        <v>0.33757097202833802</v>
      </c>
      <c r="X9" s="17">
        <v>0.36044294436256502</v>
      </c>
      <c r="Y9" s="17">
        <v>0.31771201708776098</v>
      </c>
      <c r="Z9" s="17">
        <v>0.34948034214044099</v>
      </c>
      <c r="AA9" s="17">
        <v>0.37216964746991898</v>
      </c>
      <c r="AB9" s="17">
        <v>0.44961722028331302</v>
      </c>
      <c r="AC9" s="17">
        <v>0.357546993818114</v>
      </c>
      <c r="AD9" s="17">
        <v>0.29248098767604802</v>
      </c>
      <c r="AE9" s="17"/>
      <c r="AF9" s="17">
        <v>0.30249451930180998</v>
      </c>
      <c r="AG9" s="17">
        <v>0.42970073319312302</v>
      </c>
      <c r="AH9" s="17">
        <v>0.21545590670495601</v>
      </c>
      <c r="AI9" s="17"/>
      <c r="AJ9" s="17">
        <v>0.26530471273678402</v>
      </c>
      <c r="AK9" s="17">
        <v>0.43195380564272301</v>
      </c>
      <c r="AL9" s="17">
        <v>0.38584484597118901</v>
      </c>
      <c r="AM9" s="17">
        <v>0.378920276149733</v>
      </c>
      <c r="AN9" s="17">
        <v>0.22798975719325701</v>
      </c>
      <c r="AO9" s="17"/>
      <c r="AP9" s="17">
        <v>0.26920113944609902</v>
      </c>
      <c r="AQ9" s="17">
        <v>0.366182211666922</v>
      </c>
      <c r="AR9" s="17">
        <v>0.44488527403746803</v>
      </c>
    </row>
    <row r="10" spans="2:44" ht="43" x14ac:dyDescent="0.5">
      <c r="B10" s="18" t="s">
        <v>241</v>
      </c>
      <c r="C10" s="17">
        <v>0.49949336031167701</v>
      </c>
      <c r="D10" s="17">
        <v>0.51464021681788197</v>
      </c>
      <c r="E10" s="17">
        <v>0.48724652940674801</v>
      </c>
      <c r="F10" s="17"/>
      <c r="G10" s="17">
        <v>0.51555232701782105</v>
      </c>
      <c r="H10" s="17">
        <v>0.51377749931095495</v>
      </c>
      <c r="I10" s="17">
        <v>0.46664567964659898</v>
      </c>
      <c r="J10" s="17">
        <v>0.461391508610694</v>
      </c>
      <c r="K10" s="17">
        <v>0.42507486518253401</v>
      </c>
      <c r="L10" s="17">
        <v>0.58134624246149502</v>
      </c>
      <c r="M10" s="17"/>
      <c r="N10" s="17">
        <v>0.571006794080264</v>
      </c>
      <c r="O10" s="17">
        <v>0.484659314289281</v>
      </c>
      <c r="P10" s="17">
        <v>0.49857510564478902</v>
      </c>
      <c r="Q10" s="17">
        <v>0.44066736463418399</v>
      </c>
      <c r="R10" s="17"/>
      <c r="S10" s="17">
        <v>0.49070914888100903</v>
      </c>
      <c r="T10" s="17">
        <v>0.491927126245713</v>
      </c>
      <c r="U10" s="17">
        <v>0.52136351944590498</v>
      </c>
      <c r="V10" s="17">
        <v>0.57692949261869497</v>
      </c>
      <c r="W10" s="17">
        <v>0.484972787862122</v>
      </c>
      <c r="X10" s="17">
        <v>0.48014984806522398</v>
      </c>
      <c r="Y10" s="17">
        <v>0.54418279940265002</v>
      </c>
      <c r="Z10" s="17">
        <v>0.52132291447220303</v>
      </c>
      <c r="AA10" s="17">
        <v>0.46480042024326201</v>
      </c>
      <c r="AB10" s="17">
        <v>0.43131275854491002</v>
      </c>
      <c r="AC10" s="17">
        <v>0.51623787979784397</v>
      </c>
      <c r="AD10" s="17">
        <v>0.49178311042606399</v>
      </c>
      <c r="AE10" s="17"/>
      <c r="AF10" s="17">
        <v>0.53814232294478104</v>
      </c>
      <c r="AG10" s="17">
        <v>0.45083868356456203</v>
      </c>
      <c r="AH10" s="17">
        <v>0.56274529548749297</v>
      </c>
      <c r="AI10" s="17"/>
      <c r="AJ10" s="17">
        <v>0.61785072338668101</v>
      </c>
      <c r="AK10" s="17">
        <v>0.461673033392624</v>
      </c>
      <c r="AL10" s="17">
        <v>0.44998163877777703</v>
      </c>
      <c r="AM10" s="17">
        <v>0.42061810007836198</v>
      </c>
      <c r="AN10" s="17">
        <v>0.51930239057600402</v>
      </c>
      <c r="AO10" s="17"/>
      <c r="AP10" s="17">
        <v>0.63785168271114001</v>
      </c>
      <c r="AQ10" s="17">
        <v>0.53373804607856101</v>
      </c>
      <c r="AR10" s="17">
        <v>0.43865062154655399</v>
      </c>
    </row>
    <row r="11" spans="2:44" x14ac:dyDescent="0.5">
      <c r="B11" s="18" t="s">
        <v>87</v>
      </c>
      <c r="C11" s="19">
        <v>0.14503114500501901</v>
      </c>
      <c r="D11" s="19">
        <v>0.115012328703796</v>
      </c>
      <c r="E11" s="19">
        <v>0.171640607998056</v>
      </c>
      <c r="F11" s="19"/>
      <c r="G11" s="19">
        <v>7.0631955988940301E-2</v>
      </c>
      <c r="H11" s="19">
        <v>0.12775674991966199</v>
      </c>
      <c r="I11" s="19">
        <v>0.142455984188121</v>
      </c>
      <c r="J11" s="19">
        <v>0.22148434457348401</v>
      </c>
      <c r="K11" s="19">
        <v>0.18928528652679599</v>
      </c>
      <c r="L11" s="19">
        <v>0.12196455432759901</v>
      </c>
      <c r="M11" s="19"/>
      <c r="N11" s="19">
        <v>9.6773911945041702E-2</v>
      </c>
      <c r="O11" s="19">
        <v>0.112386927827812</v>
      </c>
      <c r="P11" s="19">
        <v>0.17988029564386501</v>
      </c>
      <c r="Q11" s="19">
        <v>0.19978519692465499</v>
      </c>
      <c r="R11" s="19"/>
      <c r="S11" s="19">
        <v>0.134162415516907</v>
      </c>
      <c r="T11" s="19">
        <v>0.132666453246302</v>
      </c>
      <c r="U11" s="19">
        <v>0.15008695440946401</v>
      </c>
      <c r="V11" s="19">
        <v>0.13996112979511999</v>
      </c>
      <c r="W11" s="19">
        <v>0.17745624010954</v>
      </c>
      <c r="X11" s="19">
        <v>0.159407207572211</v>
      </c>
      <c r="Y11" s="19">
        <v>0.13810518350959</v>
      </c>
      <c r="Z11" s="19">
        <v>0.12919674338735601</v>
      </c>
      <c r="AA11" s="19">
        <v>0.163029932286819</v>
      </c>
      <c r="AB11" s="19">
        <v>0.11907002117177699</v>
      </c>
      <c r="AC11" s="19">
        <v>0.126215126384041</v>
      </c>
      <c r="AD11" s="19">
        <v>0.21573590189788799</v>
      </c>
      <c r="AE11" s="19"/>
      <c r="AF11" s="19">
        <v>0.15936315775340901</v>
      </c>
      <c r="AG11" s="19">
        <v>0.119460583242315</v>
      </c>
      <c r="AH11" s="19">
        <v>0.22179879780755099</v>
      </c>
      <c r="AI11" s="19"/>
      <c r="AJ11" s="19">
        <v>0.116844563876534</v>
      </c>
      <c r="AK11" s="19">
        <v>0.106373160964654</v>
      </c>
      <c r="AL11" s="19">
        <v>0.16417351525103399</v>
      </c>
      <c r="AM11" s="19">
        <v>0.20046162377190499</v>
      </c>
      <c r="AN11" s="19">
        <v>0.25270785223073899</v>
      </c>
      <c r="AO11" s="19"/>
      <c r="AP11" s="19">
        <v>9.2947177842760895E-2</v>
      </c>
      <c r="AQ11" s="19">
        <v>0.100079742254517</v>
      </c>
      <c r="AR11" s="19">
        <v>0.116464104415978</v>
      </c>
    </row>
    <row r="12" spans="2:44" x14ac:dyDescent="0.5">
      <c r="B12" s="16" t="s">
        <v>194</v>
      </c>
    </row>
    <row r="13" spans="2:44" x14ac:dyDescent="0.5">
      <c r="B13" t="s">
        <v>76</v>
      </c>
    </row>
    <row r="14" spans="2:44" x14ac:dyDescent="0.5">
      <c r="B14" t="s">
        <v>77</v>
      </c>
    </row>
    <row r="16" spans="2:44" x14ac:dyDescent="0.5">
      <c r="B16" s="8" t="str">
        <f>HYPERLINK("#'Contents'!A1", "Return to Contents")</f>
        <v>Return to Contents</v>
      </c>
    </row>
  </sheetData>
  <mergeCells count="8">
    <mergeCell ref="AJ5:AN5"/>
    <mergeCell ref="AP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B2:AR16"/>
  <sheetViews>
    <sheetView showGridLines="0" workbookViewId="0">
      <pane xSplit="2" topLeftCell="C1" activePane="topRight" state="frozen"/>
      <selection pane="topRight"/>
    </sheetView>
  </sheetViews>
  <sheetFormatPr defaultColWidth="10.8203125" defaultRowHeight="14.35" x14ac:dyDescent="0.5"/>
  <cols>
    <col min="2" max="2" width="25.703125" customWidth="1"/>
    <col min="3" max="5" width="10.703125" customWidth="1"/>
    <col min="6" max="6" width="2.17578125" customWidth="1"/>
    <col min="7" max="12" width="10.703125" customWidth="1"/>
    <col min="13" max="13" width="2.17578125" customWidth="1"/>
    <col min="14" max="17" width="10.703125" customWidth="1"/>
    <col min="18" max="18" width="2.17578125" customWidth="1"/>
    <col min="19" max="30" width="10.703125" customWidth="1"/>
    <col min="31" max="31" width="2.17578125" customWidth="1"/>
    <col min="32" max="34" width="10.703125" customWidth="1"/>
    <col min="35" max="35" width="2.17578125" customWidth="1"/>
    <col min="36" max="40" width="10.703125" customWidth="1"/>
    <col min="41" max="41" width="2.17578125" customWidth="1"/>
    <col min="42" max="44" width="10.703125" customWidth="1"/>
    <col min="45" max="45" width="2.17578125" customWidth="1"/>
  </cols>
  <sheetData>
    <row r="2" spans="2:44" ht="40" customHeight="1" x14ac:dyDescent="0.5">
      <c r="D2" s="30" t="s">
        <v>98</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row>
    <row r="5" spans="2:44" ht="30" customHeight="1" x14ac:dyDescent="0.5">
      <c r="B5" s="15"/>
      <c r="C5" s="15"/>
      <c r="D5" s="29" t="s">
        <v>50</v>
      </c>
      <c r="E5" s="29"/>
      <c r="F5" s="15"/>
      <c r="G5" s="29" t="s">
        <v>51</v>
      </c>
      <c r="H5" s="29"/>
      <c r="I5" s="29"/>
      <c r="J5" s="29"/>
      <c r="K5" s="29"/>
      <c r="L5" s="29"/>
      <c r="M5" s="15"/>
      <c r="N5" s="29" t="s">
        <v>52</v>
      </c>
      <c r="O5" s="29"/>
      <c r="P5" s="29"/>
      <c r="Q5" s="29"/>
      <c r="R5" s="15"/>
      <c r="S5" s="29" t="s">
        <v>53</v>
      </c>
      <c r="T5" s="29"/>
      <c r="U5" s="29"/>
      <c r="V5" s="29"/>
      <c r="W5" s="29"/>
      <c r="X5" s="29"/>
      <c r="Y5" s="29"/>
      <c r="Z5" s="29"/>
      <c r="AA5" s="29"/>
      <c r="AB5" s="29"/>
      <c r="AC5" s="29"/>
      <c r="AD5" s="29"/>
      <c r="AE5" s="15"/>
      <c r="AF5" s="29" t="s">
        <v>54</v>
      </c>
      <c r="AG5" s="29"/>
      <c r="AH5" s="29"/>
      <c r="AI5" s="15"/>
      <c r="AJ5" s="29" t="s">
        <v>55</v>
      </c>
      <c r="AK5" s="29"/>
      <c r="AL5" s="29"/>
      <c r="AM5" s="29"/>
      <c r="AN5" s="29"/>
      <c r="AO5" s="15"/>
      <c r="AP5" s="29" t="s">
        <v>56</v>
      </c>
      <c r="AQ5" s="29"/>
      <c r="AR5" s="29"/>
    </row>
    <row r="6" spans="2:44" ht="43" x14ac:dyDescent="0.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row>
    <row r="7" spans="2:44" ht="30" customHeight="1" x14ac:dyDescent="0.5">
      <c r="B7" s="10" t="s">
        <v>18</v>
      </c>
      <c r="C7" s="10">
        <v>1024</v>
      </c>
      <c r="D7" s="10">
        <v>492</v>
      </c>
      <c r="E7" s="10">
        <v>529</v>
      </c>
      <c r="F7" s="10"/>
      <c r="G7" s="10">
        <v>149</v>
      </c>
      <c r="H7" s="10">
        <v>151</v>
      </c>
      <c r="I7" s="10">
        <v>175</v>
      </c>
      <c r="J7" s="10">
        <v>167</v>
      </c>
      <c r="K7" s="10">
        <v>149</v>
      </c>
      <c r="L7" s="10">
        <v>233</v>
      </c>
      <c r="M7" s="10"/>
      <c r="N7" s="10">
        <v>272</v>
      </c>
      <c r="O7" s="10">
        <v>286</v>
      </c>
      <c r="P7" s="10">
        <v>216</v>
      </c>
      <c r="Q7" s="10">
        <v>248</v>
      </c>
      <c r="R7" s="10"/>
      <c r="S7" s="10">
        <v>144</v>
      </c>
      <c r="T7" s="10">
        <v>134</v>
      </c>
      <c r="U7" s="10">
        <v>81</v>
      </c>
      <c r="V7" s="10">
        <v>94</v>
      </c>
      <c r="W7" s="10">
        <v>70</v>
      </c>
      <c r="X7" s="10">
        <v>96</v>
      </c>
      <c r="Y7" s="10">
        <v>71</v>
      </c>
      <c r="Z7" s="10">
        <v>51</v>
      </c>
      <c r="AA7" s="10">
        <v>112</v>
      </c>
      <c r="AB7" s="10">
        <v>88</v>
      </c>
      <c r="AC7" s="10">
        <v>54</v>
      </c>
      <c r="AD7" s="10">
        <v>29</v>
      </c>
      <c r="AE7" s="10"/>
      <c r="AF7" s="10">
        <v>360</v>
      </c>
      <c r="AG7" s="10">
        <v>413</v>
      </c>
      <c r="AH7" s="10">
        <v>154</v>
      </c>
      <c r="AI7" s="10"/>
      <c r="AJ7" s="10">
        <v>365</v>
      </c>
      <c r="AK7" s="10">
        <v>278</v>
      </c>
      <c r="AL7" s="10">
        <v>61</v>
      </c>
      <c r="AM7" s="10">
        <v>20</v>
      </c>
      <c r="AN7" s="10">
        <v>148</v>
      </c>
      <c r="AO7" s="10"/>
      <c r="AP7" s="10">
        <v>187</v>
      </c>
      <c r="AQ7" s="10">
        <v>380</v>
      </c>
      <c r="AR7" s="10">
        <v>69</v>
      </c>
    </row>
    <row r="8" spans="2:44" ht="30" customHeight="1" x14ac:dyDescent="0.5">
      <c r="B8" s="11" t="s">
        <v>19</v>
      </c>
      <c r="C8" s="11">
        <v>1030</v>
      </c>
      <c r="D8" s="11">
        <v>505</v>
      </c>
      <c r="E8" s="11">
        <v>522</v>
      </c>
      <c r="F8" s="11"/>
      <c r="G8" s="11">
        <v>143</v>
      </c>
      <c r="H8" s="11">
        <v>178</v>
      </c>
      <c r="I8" s="11">
        <v>181</v>
      </c>
      <c r="J8" s="11">
        <v>174</v>
      </c>
      <c r="K8" s="11">
        <v>138</v>
      </c>
      <c r="L8" s="11">
        <v>215</v>
      </c>
      <c r="M8" s="11"/>
      <c r="N8" s="11">
        <v>273</v>
      </c>
      <c r="O8" s="11">
        <v>272</v>
      </c>
      <c r="P8" s="11">
        <v>230</v>
      </c>
      <c r="Q8" s="11">
        <v>253</v>
      </c>
      <c r="R8" s="11"/>
      <c r="S8" s="11">
        <v>142</v>
      </c>
      <c r="T8" s="11">
        <v>131</v>
      </c>
      <c r="U8" s="11">
        <v>80</v>
      </c>
      <c r="V8" s="11">
        <v>92</v>
      </c>
      <c r="W8" s="11">
        <v>70</v>
      </c>
      <c r="X8" s="11">
        <v>91</v>
      </c>
      <c r="Y8" s="11">
        <v>71</v>
      </c>
      <c r="Z8" s="11">
        <v>48</v>
      </c>
      <c r="AA8" s="11">
        <v>110</v>
      </c>
      <c r="AB8" s="11">
        <v>110</v>
      </c>
      <c r="AC8" s="11">
        <v>51</v>
      </c>
      <c r="AD8" s="11">
        <v>34</v>
      </c>
      <c r="AE8" s="11"/>
      <c r="AF8" s="11">
        <v>355</v>
      </c>
      <c r="AG8" s="11">
        <v>420</v>
      </c>
      <c r="AH8" s="11">
        <v>160</v>
      </c>
      <c r="AI8" s="11"/>
      <c r="AJ8" s="11">
        <v>357</v>
      </c>
      <c r="AK8" s="11">
        <v>281</v>
      </c>
      <c r="AL8" s="11">
        <v>59</v>
      </c>
      <c r="AM8" s="11">
        <v>19</v>
      </c>
      <c r="AN8" s="11">
        <v>152</v>
      </c>
      <c r="AO8" s="11"/>
      <c r="AP8" s="11">
        <v>185</v>
      </c>
      <c r="AQ8" s="11">
        <v>385</v>
      </c>
      <c r="AR8" s="11">
        <v>69</v>
      </c>
    </row>
    <row r="9" spans="2:44" ht="43" x14ac:dyDescent="0.5">
      <c r="B9" s="18" t="s">
        <v>243</v>
      </c>
      <c r="C9" s="17">
        <v>0.25300121996766201</v>
      </c>
      <c r="D9" s="17">
        <v>0.229670393891545</v>
      </c>
      <c r="E9" s="17">
        <v>0.27703514573526</v>
      </c>
      <c r="F9" s="17"/>
      <c r="G9" s="17">
        <v>0.276742487883685</v>
      </c>
      <c r="H9" s="17">
        <v>0.26270935291173197</v>
      </c>
      <c r="I9" s="17">
        <v>0.292447354522401</v>
      </c>
      <c r="J9" s="17">
        <v>0.25380849010869999</v>
      </c>
      <c r="K9" s="17">
        <v>0.25675932747046198</v>
      </c>
      <c r="L9" s="17">
        <v>0.192930478541051</v>
      </c>
      <c r="M9" s="17"/>
      <c r="N9" s="17">
        <v>0.20280232817051999</v>
      </c>
      <c r="O9" s="17">
        <v>0.2223837846584</v>
      </c>
      <c r="P9" s="17">
        <v>0.28858394152607503</v>
      </c>
      <c r="Q9" s="17">
        <v>0.30987058726740402</v>
      </c>
      <c r="R9" s="17"/>
      <c r="S9" s="17">
        <v>0.26557640246299002</v>
      </c>
      <c r="T9" s="17">
        <v>0.191771444172431</v>
      </c>
      <c r="U9" s="17">
        <v>0.239265404987719</v>
      </c>
      <c r="V9" s="17">
        <v>0.35662092714149501</v>
      </c>
      <c r="W9" s="17">
        <v>0.30355750448546098</v>
      </c>
      <c r="X9" s="17">
        <v>0.28561156495616702</v>
      </c>
      <c r="Y9" s="17">
        <v>0.19625631707572999</v>
      </c>
      <c r="Z9" s="17">
        <v>0.27538780470178997</v>
      </c>
      <c r="AA9" s="17">
        <v>0.259570923526935</v>
      </c>
      <c r="AB9" s="17">
        <v>0.190061301597098</v>
      </c>
      <c r="AC9" s="17">
        <v>0.24182384311844801</v>
      </c>
      <c r="AD9" s="17">
        <v>0.28105287713771698</v>
      </c>
      <c r="AE9" s="17"/>
      <c r="AF9" s="17">
        <v>0.27272997121643999</v>
      </c>
      <c r="AG9" s="17">
        <v>0.240909904936563</v>
      </c>
      <c r="AH9" s="17">
        <v>0.22277054466392601</v>
      </c>
      <c r="AI9" s="17"/>
      <c r="AJ9" s="17">
        <v>0.24081201711057701</v>
      </c>
      <c r="AK9" s="17">
        <v>0.306607103096256</v>
      </c>
      <c r="AL9" s="17">
        <v>0.22963035280515301</v>
      </c>
      <c r="AM9" s="17">
        <v>0.196982877317151</v>
      </c>
      <c r="AN9" s="17">
        <v>0.20045394712946199</v>
      </c>
      <c r="AO9" s="17"/>
      <c r="AP9" s="17">
        <v>0.23767943491149199</v>
      </c>
      <c r="AQ9" s="17">
        <v>0.26792979400310701</v>
      </c>
      <c r="AR9" s="17">
        <v>0.24455129379295901</v>
      </c>
    </row>
    <row r="10" spans="2:44" ht="43" x14ac:dyDescent="0.5">
      <c r="B10" s="18" t="s">
        <v>241</v>
      </c>
      <c r="C10" s="17">
        <v>0.623200765165001</v>
      </c>
      <c r="D10" s="17">
        <v>0.67174843896284697</v>
      </c>
      <c r="E10" s="17">
        <v>0.57589667484723595</v>
      </c>
      <c r="F10" s="17"/>
      <c r="G10" s="17">
        <v>0.61802346145765197</v>
      </c>
      <c r="H10" s="17">
        <v>0.63977605171623697</v>
      </c>
      <c r="I10" s="17">
        <v>0.53901374353617704</v>
      </c>
      <c r="J10" s="17">
        <v>0.64344111911172097</v>
      </c>
      <c r="K10" s="17">
        <v>0.58756643990270996</v>
      </c>
      <c r="L10" s="17">
        <v>0.69015868538901104</v>
      </c>
      <c r="M10" s="17"/>
      <c r="N10" s="17">
        <v>0.71376982111600296</v>
      </c>
      <c r="O10" s="17">
        <v>0.66373514800062805</v>
      </c>
      <c r="P10" s="17">
        <v>0.578025735533226</v>
      </c>
      <c r="Q10" s="17">
        <v>0.52420877848430203</v>
      </c>
      <c r="R10" s="17"/>
      <c r="S10" s="17">
        <v>0.64699246705587199</v>
      </c>
      <c r="T10" s="17">
        <v>0.63104365701731902</v>
      </c>
      <c r="U10" s="17">
        <v>0.64641749751417998</v>
      </c>
      <c r="V10" s="17">
        <v>0.54809397230074397</v>
      </c>
      <c r="W10" s="17">
        <v>0.59676694865589297</v>
      </c>
      <c r="X10" s="17">
        <v>0.56775284130053605</v>
      </c>
      <c r="Y10" s="17">
        <v>0.74842965437657505</v>
      </c>
      <c r="Z10" s="17">
        <v>0.58957525635396901</v>
      </c>
      <c r="AA10" s="17">
        <v>0.60481107712029203</v>
      </c>
      <c r="AB10" s="17">
        <v>0.657093555377535</v>
      </c>
      <c r="AC10" s="17">
        <v>0.72212209450905096</v>
      </c>
      <c r="AD10" s="17">
        <v>0.43350563536268899</v>
      </c>
      <c r="AE10" s="17"/>
      <c r="AF10" s="17">
        <v>0.60139537994752601</v>
      </c>
      <c r="AG10" s="17">
        <v>0.66365368140734704</v>
      </c>
      <c r="AH10" s="17">
        <v>0.573769941165724</v>
      </c>
      <c r="AI10" s="17"/>
      <c r="AJ10" s="17">
        <v>0.67368631210031704</v>
      </c>
      <c r="AK10" s="17">
        <v>0.62112296380619103</v>
      </c>
      <c r="AL10" s="17">
        <v>0.55825941218908104</v>
      </c>
      <c r="AM10" s="17">
        <v>0.60275819919296403</v>
      </c>
      <c r="AN10" s="17">
        <v>0.56397131068157302</v>
      </c>
      <c r="AO10" s="17"/>
      <c r="AP10" s="17">
        <v>0.68690153566782697</v>
      </c>
      <c r="AQ10" s="17">
        <v>0.64212960073551895</v>
      </c>
      <c r="AR10" s="17">
        <v>0.61447971450455796</v>
      </c>
    </row>
    <row r="11" spans="2:44" x14ac:dyDescent="0.5">
      <c r="B11" s="18" t="s">
        <v>87</v>
      </c>
      <c r="C11" s="19">
        <v>0.12379801486733701</v>
      </c>
      <c r="D11" s="19">
        <v>9.8581167145607496E-2</v>
      </c>
      <c r="E11" s="19">
        <v>0.147068179417505</v>
      </c>
      <c r="F11" s="19"/>
      <c r="G11" s="19">
        <v>0.10523405065866299</v>
      </c>
      <c r="H11" s="19">
        <v>9.7514595372030499E-2</v>
      </c>
      <c r="I11" s="19">
        <v>0.16853890194142199</v>
      </c>
      <c r="J11" s="19">
        <v>0.102750390779579</v>
      </c>
      <c r="K11" s="19">
        <v>0.155674232626828</v>
      </c>
      <c r="L11" s="19">
        <v>0.116910836069939</v>
      </c>
      <c r="M11" s="19"/>
      <c r="N11" s="19">
        <v>8.3427850713476706E-2</v>
      </c>
      <c r="O11" s="19">
        <v>0.113881067340972</v>
      </c>
      <c r="P11" s="19">
        <v>0.133390322940699</v>
      </c>
      <c r="Q11" s="19">
        <v>0.16592063424829401</v>
      </c>
      <c r="R11" s="19"/>
      <c r="S11" s="19">
        <v>8.7431130481138403E-2</v>
      </c>
      <c r="T11" s="19">
        <v>0.17718489881024899</v>
      </c>
      <c r="U11" s="19">
        <v>0.1143170974981</v>
      </c>
      <c r="V11" s="19">
        <v>9.5285100557761002E-2</v>
      </c>
      <c r="W11" s="19">
        <v>9.9675546858646505E-2</v>
      </c>
      <c r="X11" s="19">
        <v>0.14663559374329699</v>
      </c>
      <c r="Y11" s="19">
        <v>5.5314028547695002E-2</v>
      </c>
      <c r="Z11" s="19">
        <v>0.13503693894424099</v>
      </c>
      <c r="AA11" s="19">
        <v>0.13561799935277299</v>
      </c>
      <c r="AB11" s="19">
        <v>0.152845143025367</v>
      </c>
      <c r="AC11" s="19">
        <v>3.6054062372500702E-2</v>
      </c>
      <c r="AD11" s="19">
        <v>0.28544148749959403</v>
      </c>
      <c r="AE11" s="19"/>
      <c r="AF11" s="19">
        <v>0.125874648836035</v>
      </c>
      <c r="AG11" s="19">
        <v>9.5436413656090402E-2</v>
      </c>
      <c r="AH11" s="19">
        <v>0.20345951417034999</v>
      </c>
      <c r="AI11" s="19"/>
      <c r="AJ11" s="19">
        <v>8.5501670789105394E-2</v>
      </c>
      <c r="AK11" s="19">
        <v>7.2269933097552697E-2</v>
      </c>
      <c r="AL11" s="19">
        <v>0.21211023500576601</v>
      </c>
      <c r="AM11" s="19">
        <v>0.200258923489885</v>
      </c>
      <c r="AN11" s="19">
        <v>0.23557474218896499</v>
      </c>
      <c r="AO11" s="19"/>
      <c r="AP11" s="19">
        <v>7.5419029420681002E-2</v>
      </c>
      <c r="AQ11" s="19">
        <v>8.9940605261374096E-2</v>
      </c>
      <c r="AR11" s="19">
        <v>0.140968991702483</v>
      </c>
    </row>
    <row r="12" spans="2:44" x14ac:dyDescent="0.5">
      <c r="B12" s="16" t="s">
        <v>194</v>
      </c>
    </row>
    <row r="13" spans="2:44" x14ac:dyDescent="0.5">
      <c r="B13" t="s">
        <v>76</v>
      </c>
    </row>
    <row r="14" spans="2:44" x14ac:dyDescent="0.5">
      <c r="B14" t="s">
        <v>77</v>
      </c>
    </row>
    <row r="16" spans="2:44" x14ac:dyDescent="0.5">
      <c r="B16" s="8" t="str">
        <f>HYPERLINK("#'Contents'!A1", "Return to Contents")</f>
        <v>Return to Contents</v>
      </c>
    </row>
  </sheetData>
  <mergeCells count="8">
    <mergeCell ref="AJ5:AN5"/>
    <mergeCell ref="AP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2:AR16"/>
  <sheetViews>
    <sheetView showGridLines="0" workbookViewId="0">
      <pane xSplit="2" topLeftCell="C1" activePane="topRight" state="frozen"/>
      <selection pane="topRight"/>
    </sheetView>
  </sheetViews>
  <sheetFormatPr defaultColWidth="10.8203125" defaultRowHeight="14.35" x14ac:dyDescent="0.5"/>
  <cols>
    <col min="2" max="2" width="25.703125" customWidth="1"/>
    <col min="3" max="5" width="10.703125" customWidth="1"/>
    <col min="6" max="6" width="2.17578125" customWidth="1"/>
    <col min="7" max="12" width="10.703125" customWidth="1"/>
    <col min="13" max="13" width="2.17578125" customWidth="1"/>
    <col min="14" max="17" width="10.703125" customWidth="1"/>
    <col min="18" max="18" width="2.17578125" customWidth="1"/>
    <col min="19" max="30" width="10.703125" customWidth="1"/>
    <col min="31" max="31" width="2.17578125" customWidth="1"/>
    <col min="32" max="34" width="10.703125" customWidth="1"/>
    <col min="35" max="35" width="2.17578125" customWidth="1"/>
    <col min="36" max="40" width="10.703125" customWidth="1"/>
    <col min="41" max="41" width="2.17578125" customWidth="1"/>
    <col min="42" max="44" width="10.703125" customWidth="1"/>
    <col min="45" max="45" width="2.17578125" customWidth="1"/>
  </cols>
  <sheetData>
    <row r="2" spans="2:44" ht="40" customHeight="1" x14ac:dyDescent="0.5">
      <c r="D2" s="30" t="s">
        <v>98</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row>
    <row r="5" spans="2:44" ht="30" customHeight="1" x14ac:dyDescent="0.5">
      <c r="B5" s="15"/>
      <c r="C5" s="15"/>
      <c r="D5" s="29" t="s">
        <v>50</v>
      </c>
      <c r="E5" s="29"/>
      <c r="F5" s="15"/>
      <c r="G5" s="29" t="s">
        <v>51</v>
      </c>
      <c r="H5" s="29"/>
      <c r="I5" s="29"/>
      <c r="J5" s="29"/>
      <c r="K5" s="29"/>
      <c r="L5" s="29"/>
      <c r="M5" s="15"/>
      <c r="N5" s="29" t="s">
        <v>52</v>
      </c>
      <c r="O5" s="29"/>
      <c r="P5" s="29"/>
      <c r="Q5" s="29"/>
      <c r="R5" s="15"/>
      <c r="S5" s="29" t="s">
        <v>53</v>
      </c>
      <c r="T5" s="29"/>
      <c r="U5" s="29"/>
      <c r="V5" s="29"/>
      <c r="W5" s="29"/>
      <c r="X5" s="29"/>
      <c r="Y5" s="29"/>
      <c r="Z5" s="29"/>
      <c r="AA5" s="29"/>
      <c r="AB5" s="29"/>
      <c r="AC5" s="29"/>
      <c r="AD5" s="29"/>
      <c r="AE5" s="15"/>
      <c r="AF5" s="29" t="s">
        <v>54</v>
      </c>
      <c r="AG5" s="29"/>
      <c r="AH5" s="29"/>
      <c r="AI5" s="15"/>
      <c r="AJ5" s="29" t="s">
        <v>55</v>
      </c>
      <c r="AK5" s="29"/>
      <c r="AL5" s="29"/>
      <c r="AM5" s="29"/>
      <c r="AN5" s="29"/>
      <c r="AO5" s="15"/>
      <c r="AP5" s="29" t="s">
        <v>56</v>
      </c>
      <c r="AQ5" s="29"/>
      <c r="AR5" s="29"/>
    </row>
    <row r="6" spans="2:44" ht="43" x14ac:dyDescent="0.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row>
    <row r="7" spans="2:44" ht="30" customHeight="1" x14ac:dyDescent="0.5">
      <c r="B7" s="10" t="s">
        <v>18</v>
      </c>
      <c r="C7" s="10">
        <v>971</v>
      </c>
      <c r="D7" s="10">
        <v>476</v>
      </c>
      <c r="E7" s="10">
        <v>493</v>
      </c>
      <c r="F7" s="10"/>
      <c r="G7" s="10">
        <v>152</v>
      </c>
      <c r="H7" s="10">
        <v>136</v>
      </c>
      <c r="I7" s="10">
        <v>148</v>
      </c>
      <c r="J7" s="10">
        <v>176</v>
      </c>
      <c r="K7" s="10">
        <v>140</v>
      </c>
      <c r="L7" s="10">
        <v>219</v>
      </c>
      <c r="M7" s="10"/>
      <c r="N7" s="10">
        <v>261</v>
      </c>
      <c r="O7" s="10">
        <v>258</v>
      </c>
      <c r="P7" s="10">
        <v>210</v>
      </c>
      <c r="Q7" s="10">
        <v>240</v>
      </c>
      <c r="R7" s="10"/>
      <c r="S7" s="10">
        <v>137</v>
      </c>
      <c r="T7" s="10">
        <v>125</v>
      </c>
      <c r="U7" s="10">
        <v>80</v>
      </c>
      <c r="V7" s="10">
        <v>85</v>
      </c>
      <c r="W7" s="10">
        <v>65</v>
      </c>
      <c r="X7" s="10">
        <v>109</v>
      </c>
      <c r="Y7" s="10">
        <v>71</v>
      </c>
      <c r="Z7" s="10">
        <v>44</v>
      </c>
      <c r="AA7" s="10">
        <v>101</v>
      </c>
      <c r="AB7" s="10">
        <v>70</v>
      </c>
      <c r="AC7" s="10">
        <v>57</v>
      </c>
      <c r="AD7" s="10">
        <v>27</v>
      </c>
      <c r="AE7" s="10"/>
      <c r="AF7" s="10">
        <v>353</v>
      </c>
      <c r="AG7" s="10">
        <v>373</v>
      </c>
      <c r="AH7" s="10">
        <v>142</v>
      </c>
      <c r="AI7" s="10"/>
      <c r="AJ7" s="10">
        <v>320</v>
      </c>
      <c r="AK7" s="10">
        <v>260</v>
      </c>
      <c r="AL7" s="10">
        <v>71</v>
      </c>
      <c r="AM7" s="10">
        <v>19</v>
      </c>
      <c r="AN7" s="10">
        <v>143</v>
      </c>
      <c r="AO7" s="10"/>
      <c r="AP7" s="10">
        <v>188</v>
      </c>
      <c r="AQ7" s="10">
        <v>352</v>
      </c>
      <c r="AR7" s="10">
        <v>61</v>
      </c>
    </row>
    <row r="8" spans="2:44" ht="30" customHeight="1" x14ac:dyDescent="0.5">
      <c r="B8" s="11" t="s">
        <v>19</v>
      </c>
      <c r="C8" s="11">
        <v>969</v>
      </c>
      <c r="D8" s="11">
        <v>483</v>
      </c>
      <c r="E8" s="11">
        <v>484</v>
      </c>
      <c r="F8" s="11"/>
      <c r="G8" s="11">
        <v>145</v>
      </c>
      <c r="H8" s="11">
        <v>158</v>
      </c>
      <c r="I8" s="11">
        <v>155</v>
      </c>
      <c r="J8" s="11">
        <v>183</v>
      </c>
      <c r="K8" s="11">
        <v>130</v>
      </c>
      <c r="L8" s="11">
        <v>199</v>
      </c>
      <c r="M8" s="11"/>
      <c r="N8" s="11">
        <v>260</v>
      </c>
      <c r="O8" s="11">
        <v>245</v>
      </c>
      <c r="P8" s="11">
        <v>223</v>
      </c>
      <c r="Q8" s="11">
        <v>239</v>
      </c>
      <c r="R8" s="11"/>
      <c r="S8" s="11">
        <v>134</v>
      </c>
      <c r="T8" s="11">
        <v>123</v>
      </c>
      <c r="U8" s="11">
        <v>79</v>
      </c>
      <c r="V8" s="11">
        <v>83</v>
      </c>
      <c r="W8" s="11">
        <v>64</v>
      </c>
      <c r="X8" s="11">
        <v>102</v>
      </c>
      <c r="Y8" s="11">
        <v>70</v>
      </c>
      <c r="Z8" s="11">
        <v>41</v>
      </c>
      <c r="AA8" s="11">
        <v>98</v>
      </c>
      <c r="AB8" s="11">
        <v>88</v>
      </c>
      <c r="AC8" s="11">
        <v>54</v>
      </c>
      <c r="AD8" s="11">
        <v>32</v>
      </c>
      <c r="AE8" s="11"/>
      <c r="AF8" s="11">
        <v>345</v>
      </c>
      <c r="AG8" s="11">
        <v>379</v>
      </c>
      <c r="AH8" s="11">
        <v>146</v>
      </c>
      <c r="AI8" s="11"/>
      <c r="AJ8" s="11">
        <v>311</v>
      </c>
      <c r="AK8" s="11">
        <v>261</v>
      </c>
      <c r="AL8" s="11">
        <v>70</v>
      </c>
      <c r="AM8" s="11">
        <v>18</v>
      </c>
      <c r="AN8" s="11">
        <v>145</v>
      </c>
      <c r="AO8" s="11"/>
      <c r="AP8" s="11">
        <v>184</v>
      </c>
      <c r="AQ8" s="11">
        <v>351</v>
      </c>
      <c r="AR8" s="11">
        <v>60</v>
      </c>
    </row>
    <row r="9" spans="2:44" ht="43" x14ac:dyDescent="0.5">
      <c r="B9" s="18" t="s">
        <v>244</v>
      </c>
      <c r="C9" s="17">
        <v>0.228794325396075</v>
      </c>
      <c r="D9" s="17">
        <v>0.24586666436865401</v>
      </c>
      <c r="E9" s="17">
        <v>0.21069601553689701</v>
      </c>
      <c r="F9" s="17"/>
      <c r="G9" s="17">
        <v>0.27379848371443699</v>
      </c>
      <c r="H9" s="17">
        <v>0.238361529272544</v>
      </c>
      <c r="I9" s="17">
        <v>0.22232380918567499</v>
      </c>
      <c r="J9" s="17">
        <v>0.237863898234454</v>
      </c>
      <c r="K9" s="17">
        <v>0.22267870946894899</v>
      </c>
      <c r="L9" s="17">
        <v>0.189095502314896</v>
      </c>
      <c r="M9" s="17"/>
      <c r="N9" s="17">
        <v>0.23783121046238501</v>
      </c>
      <c r="O9" s="17">
        <v>0.20786798809865101</v>
      </c>
      <c r="P9" s="17">
        <v>0.26733269588858999</v>
      </c>
      <c r="Q9" s="17">
        <v>0.20629365682704301</v>
      </c>
      <c r="R9" s="17"/>
      <c r="S9" s="17">
        <v>0.21331724305856201</v>
      </c>
      <c r="T9" s="17">
        <v>0.160301794265653</v>
      </c>
      <c r="U9" s="17">
        <v>0.224812465742947</v>
      </c>
      <c r="V9" s="17">
        <v>0.176011208962009</v>
      </c>
      <c r="W9" s="17">
        <v>0.22136208872773</v>
      </c>
      <c r="X9" s="17">
        <v>0.25850688997287802</v>
      </c>
      <c r="Y9" s="17">
        <v>0.31859754837873899</v>
      </c>
      <c r="Z9" s="17">
        <v>0.199730355468865</v>
      </c>
      <c r="AA9" s="17">
        <v>0.27027515442433298</v>
      </c>
      <c r="AB9" s="17">
        <v>0.24984343838134199</v>
      </c>
      <c r="AC9" s="17">
        <v>0.26969042097030599</v>
      </c>
      <c r="AD9" s="17">
        <v>0.210928679544193</v>
      </c>
      <c r="AE9" s="17"/>
      <c r="AF9" s="17">
        <v>0.22646827170967901</v>
      </c>
      <c r="AG9" s="17">
        <v>0.23354769760764099</v>
      </c>
      <c r="AH9" s="17">
        <v>0.21556233472317199</v>
      </c>
      <c r="AI9" s="17"/>
      <c r="AJ9" s="17">
        <v>0.23030419680089101</v>
      </c>
      <c r="AK9" s="17">
        <v>0.25350005730846997</v>
      </c>
      <c r="AL9" s="17">
        <v>0.230238365655172</v>
      </c>
      <c r="AM9" s="17">
        <v>0.23515988096316701</v>
      </c>
      <c r="AN9" s="17">
        <v>0.16626744819056299</v>
      </c>
      <c r="AO9" s="17"/>
      <c r="AP9" s="17">
        <v>0.228256739476426</v>
      </c>
      <c r="AQ9" s="17">
        <v>0.21244927677221001</v>
      </c>
      <c r="AR9" s="17">
        <v>0.26960095623881303</v>
      </c>
    </row>
    <row r="10" spans="2:44" ht="43" x14ac:dyDescent="0.5">
      <c r="B10" s="18" t="s">
        <v>241</v>
      </c>
      <c r="C10" s="17">
        <v>0.637211933374078</v>
      </c>
      <c r="D10" s="17">
        <v>0.65573724496284702</v>
      </c>
      <c r="E10" s="17">
        <v>0.62125804366077197</v>
      </c>
      <c r="F10" s="17"/>
      <c r="G10" s="17">
        <v>0.65161584925121996</v>
      </c>
      <c r="H10" s="17">
        <v>0.64426819023286097</v>
      </c>
      <c r="I10" s="17">
        <v>0.60116735372999897</v>
      </c>
      <c r="J10" s="17">
        <v>0.55726227113925697</v>
      </c>
      <c r="K10" s="17">
        <v>0.67515280537779698</v>
      </c>
      <c r="L10" s="17">
        <v>0.69768505230285704</v>
      </c>
      <c r="M10" s="17"/>
      <c r="N10" s="17">
        <v>0.64736210490119594</v>
      </c>
      <c r="O10" s="17">
        <v>0.68783876545101996</v>
      </c>
      <c r="P10" s="17">
        <v>0.58672462052221697</v>
      </c>
      <c r="Q10" s="17">
        <v>0.61839885232894098</v>
      </c>
      <c r="R10" s="17"/>
      <c r="S10" s="17">
        <v>0.67107472694241199</v>
      </c>
      <c r="T10" s="17">
        <v>0.72920424550783203</v>
      </c>
      <c r="U10" s="17">
        <v>0.54296131586235497</v>
      </c>
      <c r="V10" s="17">
        <v>0.70462226201551503</v>
      </c>
      <c r="W10" s="17">
        <v>0.66697587816440296</v>
      </c>
      <c r="X10" s="17">
        <v>0.58212176462265297</v>
      </c>
      <c r="Y10" s="17">
        <v>0.54171060580379005</v>
      </c>
      <c r="Z10" s="17">
        <v>0.70263069967179703</v>
      </c>
      <c r="AA10" s="17">
        <v>0.62981549648825697</v>
      </c>
      <c r="AB10" s="17">
        <v>0.56617878915475595</v>
      </c>
      <c r="AC10" s="17">
        <v>0.64153874298189895</v>
      </c>
      <c r="AD10" s="17">
        <v>0.65122747751066301</v>
      </c>
      <c r="AE10" s="17"/>
      <c r="AF10" s="17">
        <v>0.658127121596075</v>
      </c>
      <c r="AG10" s="17">
        <v>0.63400036319743402</v>
      </c>
      <c r="AH10" s="17">
        <v>0.58719760441296298</v>
      </c>
      <c r="AI10" s="17"/>
      <c r="AJ10" s="17">
        <v>0.685028934093174</v>
      </c>
      <c r="AK10" s="17">
        <v>0.63375902896580505</v>
      </c>
      <c r="AL10" s="17">
        <v>0.61993422863321601</v>
      </c>
      <c r="AM10" s="17">
        <v>0.66350633853075003</v>
      </c>
      <c r="AN10" s="17">
        <v>0.58279597235430403</v>
      </c>
      <c r="AO10" s="17"/>
      <c r="AP10" s="17">
        <v>0.71682601880107499</v>
      </c>
      <c r="AQ10" s="17">
        <v>0.68275159122964302</v>
      </c>
      <c r="AR10" s="17">
        <v>0.62014498887420999</v>
      </c>
    </row>
    <row r="11" spans="2:44" x14ac:dyDescent="0.5">
      <c r="B11" s="18" t="s">
        <v>87</v>
      </c>
      <c r="C11" s="19">
        <v>0.133993741229846</v>
      </c>
      <c r="D11" s="19">
        <v>9.8396090668499497E-2</v>
      </c>
      <c r="E11" s="19">
        <v>0.16804594080233201</v>
      </c>
      <c r="F11" s="19"/>
      <c r="G11" s="19">
        <v>7.4585667034342301E-2</v>
      </c>
      <c r="H11" s="19">
        <v>0.117370280494595</v>
      </c>
      <c r="I11" s="19">
        <v>0.17650883708432599</v>
      </c>
      <c r="J11" s="19">
        <v>0.204873830626288</v>
      </c>
      <c r="K11" s="19">
        <v>0.102168485153255</v>
      </c>
      <c r="L11" s="19">
        <v>0.113219445382247</v>
      </c>
      <c r="M11" s="19"/>
      <c r="N11" s="19">
        <v>0.11480668463641901</v>
      </c>
      <c r="O11" s="19">
        <v>0.104293246450329</v>
      </c>
      <c r="P11" s="19">
        <v>0.14594268358919399</v>
      </c>
      <c r="Q11" s="19">
        <v>0.17530749084401601</v>
      </c>
      <c r="R11" s="19"/>
      <c r="S11" s="19">
        <v>0.115608029999026</v>
      </c>
      <c r="T11" s="19">
        <v>0.110493960226514</v>
      </c>
      <c r="U11" s="19">
        <v>0.23222621839469801</v>
      </c>
      <c r="V11" s="19">
        <v>0.11936652902247701</v>
      </c>
      <c r="W11" s="19">
        <v>0.111662033107866</v>
      </c>
      <c r="X11" s="19">
        <v>0.15937134540446901</v>
      </c>
      <c r="Y11" s="19">
        <v>0.13969184581747099</v>
      </c>
      <c r="Z11" s="19">
        <v>9.7638944859338495E-2</v>
      </c>
      <c r="AA11" s="19">
        <v>9.9909349087409602E-2</v>
      </c>
      <c r="AB11" s="19">
        <v>0.18397777246390201</v>
      </c>
      <c r="AC11" s="19">
        <v>8.8770836047795607E-2</v>
      </c>
      <c r="AD11" s="19">
        <v>0.13784384294514401</v>
      </c>
      <c r="AE11" s="19"/>
      <c r="AF11" s="19">
        <v>0.115404606694246</v>
      </c>
      <c r="AG11" s="19">
        <v>0.13245193919492501</v>
      </c>
      <c r="AH11" s="19">
        <v>0.197240060863865</v>
      </c>
      <c r="AI11" s="19"/>
      <c r="AJ11" s="19">
        <v>8.4666869105935003E-2</v>
      </c>
      <c r="AK11" s="19">
        <v>0.11274091372572501</v>
      </c>
      <c r="AL11" s="19">
        <v>0.14982740571161299</v>
      </c>
      <c r="AM11" s="19">
        <v>0.10133378050608401</v>
      </c>
      <c r="AN11" s="19">
        <v>0.25093657945513398</v>
      </c>
      <c r="AO11" s="19"/>
      <c r="AP11" s="19">
        <v>5.4917241722498303E-2</v>
      </c>
      <c r="AQ11" s="19">
        <v>0.104799131998148</v>
      </c>
      <c r="AR11" s="19">
        <v>0.110254054886977</v>
      </c>
    </row>
    <row r="12" spans="2:44" x14ac:dyDescent="0.5">
      <c r="B12" s="16" t="s">
        <v>194</v>
      </c>
    </row>
    <row r="13" spans="2:44" x14ac:dyDescent="0.5">
      <c r="B13" t="s">
        <v>76</v>
      </c>
    </row>
    <row r="14" spans="2:44" x14ac:dyDescent="0.5">
      <c r="B14" t="s">
        <v>77</v>
      </c>
    </row>
    <row r="16" spans="2:44" x14ac:dyDescent="0.5">
      <c r="B16" s="8" t="str">
        <f>HYPERLINK("#'Contents'!A1", "Return to Contents")</f>
        <v>Return to Contents</v>
      </c>
    </row>
  </sheetData>
  <mergeCells count="8">
    <mergeCell ref="AJ5:AN5"/>
    <mergeCell ref="AP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B2:AR16"/>
  <sheetViews>
    <sheetView showGridLines="0" workbookViewId="0">
      <pane xSplit="2" topLeftCell="C1" activePane="topRight" state="frozen"/>
      <selection pane="topRight"/>
    </sheetView>
  </sheetViews>
  <sheetFormatPr defaultColWidth="10.8203125" defaultRowHeight="14.35" x14ac:dyDescent="0.5"/>
  <cols>
    <col min="2" max="2" width="25.703125" customWidth="1"/>
    <col min="3" max="5" width="10.703125" customWidth="1"/>
    <col min="6" max="6" width="2.17578125" customWidth="1"/>
    <col min="7" max="12" width="10.703125" customWidth="1"/>
    <col min="13" max="13" width="2.17578125" customWidth="1"/>
    <col min="14" max="17" width="10.703125" customWidth="1"/>
    <col min="18" max="18" width="2.17578125" customWidth="1"/>
    <col min="19" max="30" width="10.703125" customWidth="1"/>
    <col min="31" max="31" width="2.17578125" customWidth="1"/>
    <col min="32" max="34" width="10.703125" customWidth="1"/>
    <col min="35" max="35" width="2.17578125" customWidth="1"/>
    <col min="36" max="40" width="10.703125" customWidth="1"/>
    <col min="41" max="41" width="2.17578125" customWidth="1"/>
    <col min="42" max="44" width="10.703125" customWidth="1"/>
    <col min="45" max="45" width="2.17578125" customWidth="1"/>
  </cols>
  <sheetData>
    <row r="2" spans="2:44" ht="40" customHeight="1" x14ac:dyDescent="0.5">
      <c r="D2" s="30" t="s">
        <v>98</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row>
    <row r="5" spans="2:44" ht="30" customHeight="1" x14ac:dyDescent="0.5">
      <c r="B5" s="15"/>
      <c r="C5" s="15"/>
      <c r="D5" s="29" t="s">
        <v>50</v>
      </c>
      <c r="E5" s="29"/>
      <c r="F5" s="15"/>
      <c r="G5" s="29" t="s">
        <v>51</v>
      </c>
      <c r="H5" s="29"/>
      <c r="I5" s="29"/>
      <c r="J5" s="29"/>
      <c r="K5" s="29"/>
      <c r="L5" s="29"/>
      <c r="M5" s="15"/>
      <c r="N5" s="29" t="s">
        <v>52</v>
      </c>
      <c r="O5" s="29"/>
      <c r="P5" s="29"/>
      <c r="Q5" s="29"/>
      <c r="R5" s="15"/>
      <c r="S5" s="29" t="s">
        <v>53</v>
      </c>
      <c r="T5" s="29"/>
      <c r="U5" s="29"/>
      <c r="V5" s="29"/>
      <c r="W5" s="29"/>
      <c r="X5" s="29"/>
      <c r="Y5" s="29"/>
      <c r="Z5" s="29"/>
      <c r="AA5" s="29"/>
      <c r="AB5" s="29"/>
      <c r="AC5" s="29"/>
      <c r="AD5" s="29"/>
      <c r="AE5" s="15"/>
      <c r="AF5" s="29" t="s">
        <v>54</v>
      </c>
      <c r="AG5" s="29"/>
      <c r="AH5" s="29"/>
      <c r="AI5" s="15"/>
      <c r="AJ5" s="29" t="s">
        <v>55</v>
      </c>
      <c r="AK5" s="29"/>
      <c r="AL5" s="29"/>
      <c r="AM5" s="29"/>
      <c r="AN5" s="29"/>
      <c r="AO5" s="15"/>
      <c r="AP5" s="29" t="s">
        <v>56</v>
      </c>
      <c r="AQ5" s="29"/>
      <c r="AR5" s="29"/>
    </row>
    <row r="6" spans="2:44" ht="43" x14ac:dyDescent="0.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row>
    <row r="7" spans="2:44" ht="30" customHeight="1" x14ac:dyDescent="0.5">
      <c r="B7" s="10" t="s">
        <v>18</v>
      </c>
      <c r="C7" s="10">
        <v>997</v>
      </c>
      <c r="D7" s="10">
        <v>476</v>
      </c>
      <c r="E7" s="10">
        <v>519</v>
      </c>
      <c r="F7" s="10"/>
      <c r="G7" s="10">
        <v>142</v>
      </c>
      <c r="H7" s="10">
        <v>157</v>
      </c>
      <c r="I7" s="10">
        <v>171</v>
      </c>
      <c r="J7" s="10">
        <v>149</v>
      </c>
      <c r="K7" s="10">
        <v>149</v>
      </c>
      <c r="L7" s="10">
        <v>229</v>
      </c>
      <c r="M7" s="10"/>
      <c r="N7" s="10">
        <v>268</v>
      </c>
      <c r="O7" s="10">
        <v>272</v>
      </c>
      <c r="P7" s="10">
        <v>212</v>
      </c>
      <c r="Q7" s="10">
        <v>240</v>
      </c>
      <c r="R7" s="10"/>
      <c r="S7" s="10">
        <v>147</v>
      </c>
      <c r="T7" s="10">
        <v>127</v>
      </c>
      <c r="U7" s="10">
        <v>87</v>
      </c>
      <c r="V7" s="10">
        <v>92</v>
      </c>
      <c r="W7" s="10">
        <v>74</v>
      </c>
      <c r="X7" s="10">
        <v>84</v>
      </c>
      <c r="Y7" s="10">
        <v>83</v>
      </c>
      <c r="Z7" s="10">
        <v>38</v>
      </c>
      <c r="AA7" s="10">
        <v>119</v>
      </c>
      <c r="AB7" s="10">
        <v>69</v>
      </c>
      <c r="AC7" s="10">
        <v>53</v>
      </c>
      <c r="AD7" s="10">
        <v>24</v>
      </c>
      <c r="AE7" s="10"/>
      <c r="AF7" s="10">
        <v>374</v>
      </c>
      <c r="AG7" s="10">
        <v>379</v>
      </c>
      <c r="AH7" s="10">
        <v>141</v>
      </c>
      <c r="AI7" s="10"/>
      <c r="AJ7" s="10">
        <v>348</v>
      </c>
      <c r="AK7" s="10">
        <v>269</v>
      </c>
      <c r="AL7" s="10">
        <v>69</v>
      </c>
      <c r="AM7" s="10">
        <v>15</v>
      </c>
      <c r="AN7" s="10">
        <v>150</v>
      </c>
      <c r="AO7" s="10"/>
      <c r="AP7" s="10">
        <v>185</v>
      </c>
      <c r="AQ7" s="10">
        <v>363</v>
      </c>
      <c r="AR7" s="10">
        <v>63</v>
      </c>
    </row>
    <row r="8" spans="2:44" ht="30" customHeight="1" x14ac:dyDescent="0.5">
      <c r="B8" s="11" t="s">
        <v>19</v>
      </c>
      <c r="C8" s="11">
        <v>998</v>
      </c>
      <c r="D8" s="11">
        <v>485</v>
      </c>
      <c r="E8" s="11">
        <v>510</v>
      </c>
      <c r="F8" s="11"/>
      <c r="G8" s="11">
        <v>135</v>
      </c>
      <c r="H8" s="11">
        <v>179</v>
      </c>
      <c r="I8" s="11">
        <v>179</v>
      </c>
      <c r="J8" s="11">
        <v>154</v>
      </c>
      <c r="K8" s="11">
        <v>139</v>
      </c>
      <c r="L8" s="11">
        <v>210</v>
      </c>
      <c r="M8" s="11"/>
      <c r="N8" s="11">
        <v>267</v>
      </c>
      <c r="O8" s="11">
        <v>259</v>
      </c>
      <c r="P8" s="11">
        <v>224</v>
      </c>
      <c r="Q8" s="11">
        <v>243</v>
      </c>
      <c r="R8" s="11"/>
      <c r="S8" s="11">
        <v>144</v>
      </c>
      <c r="T8" s="11">
        <v>125</v>
      </c>
      <c r="U8" s="11">
        <v>87</v>
      </c>
      <c r="V8" s="11">
        <v>90</v>
      </c>
      <c r="W8" s="11">
        <v>73</v>
      </c>
      <c r="X8" s="11">
        <v>79</v>
      </c>
      <c r="Y8" s="11">
        <v>82</v>
      </c>
      <c r="Z8" s="11">
        <v>37</v>
      </c>
      <c r="AA8" s="11">
        <v>115</v>
      </c>
      <c r="AB8" s="11">
        <v>87</v>
      </c>
      <c r="AC8" s="11">
        <v>51</v>
      </c>
      <c r="AD8" s="11">
        <v>28</v>
      </c>
      <c r="AE8" s="11"/>
      <c r="AF8" s="11">
        <v>368</v>
      </c>
      <c r="AG8" s="11">
        <v>387</v>
      </c>
      <c r="AH8" s="11">
        <v>144</v>
      </c>
      <c r="AI8" s="11"/>
      <c r="AJ8" s="11">
        <v>341</v>
      </c>
      <c r="AK8" s="11">
        <v>272</v>
      </c>
      <c r="AL8" s="11">
        <v>67</v>
      </c>
      <c r="AM8" s="11">
        <v>15</v>
      </c>
      <c r="AN8" s="11">
        <v>151</v>
      </c>
      <c r="AO8" s="11"/>
      <c r="AP8" s="11">
        <v>182</v>
      </c>
      <c r="AQ8" s="11">
        <v>364</v>
      </c>
      <c r="AR8" s="11">
        <v>61</v>
      </c>
    </row>
    <row r="9" spans="2:44" ht="28.7" x14ac:dyDescent="0.5">
      <c r="B9" s="18" t="s">
        <v>245</v>
      </c>
      <c r="C9" s="17">
        <v>0.26849715543098601</v>
      </c>
      <c r="D9" s="17">
        <v>0.28943365298934198</v>
      </c>
      <c r="E9" s="17">
        <v>0.24966311391554599</v>
      </c>
      <c r="F9" s="17"/>
      <c r="G9" s="17">
        <v>0.335165383512319</v>
      </c>
      <c r="H9" s="17">
        <v>0.255942089964525</v>
      </c>
      <c r="I9" s="17">
        <v>0.27726693686415299</v>
      </c>
      <c r="J9" s="17">
        <v>0.27759466747619399</v>
      </c>
      <c r="K9" s="17">
        <v>0.231189611136878</v>
      </c>
      <c r="L9" s="17">
        <v>0.24690213757194099</v>
      </c>
      <c r="M9" s="17"/>
      <c r="N9" s="17">
        <v>0.252162401814159</v>
      </c>
      <c r="O9" s="17">
        <v>0.234984802762257</v>
      </c>
      <c r="P9" s="17">
        <v>0.28413327188814003</v>
      </c>
      <c r="Q9" s="17">
        <v>0.31323488670927302</v>
      </c>
      <c r="R9" s="17"/>
      <c r="S9" s="17">
        <v>0.27373132141503098</v>
      </c>
      <c r="T9" s="17">
        <v>0.34373032723380598</v>
      </c>
      <c r="U9" s="17">
        <v>0.15348279996745001</v>
      </c>
      <c r="V9" s="17">
        <v>0.206177788170954</v>
      </c>
      <c r="W9" s="17">
        <v>0.28348407667233999</v>
      </c>
      <c r="X9" s="17">
        <v>0.335957952293991</v>
      </c>
      <c r="Y9" s="17">
        <v>0.24230234774569501</v>
      </c>
      <c r="Z9" s="17">
        <v>0.33572381853024602</v>
      </c>
      <c r="AA9" s="17">
        <v>0.30140725462417201</v>
      </c>
      <c r="AB9" s="17">
        <v>0.251863498557721</v>
      </c>
      <c r="AC9" s="17">
        <v>0.23481595440414399</v>
      </c>
      <c r="AD9" s="17">
        <v>0.20102480278390999</v>
      </c>
      <c r="AE9" s="17"/>
      <c r="AF9" s="17">
        <v>0.28011376366837698</v>
      </c>
      <c r="AG9" s="17">
        <v>0.26085750673651398</v>
      </c>
      <c r="AH9" s="17">
        <v>0.234192557877971</v>
      </c>
      <c r="AI9" s="17"/>
      <c r="AJ9" s="17">
        <v>0.28215725267529801</v>
      </c>
      <c r="AK9" s="17">
        <v>0.28547943435426798</v>
      </c>
      <c r="AL9" s="17">
        <v>0.115246623517719</v>
      </c>
      <c r="AM9" s="17">
        <v>0.64878556475378302</v>
      </c>
      <c r="AN9" s="17">
        <v>0.25158781548783898</v>
      </c>
      <c r="AO9" s="17"/>
      <c r="AP9" s="17">
        <v>0.296095181221389</v>
      </c>
      <c r="AQ9" s="17">
        <v>0.280518042843795</v>
      </c>
      <c r="AR9" s="17">
        <v>0.10846731020855099</v>
      </c>
    </row>
    <row r="10" spans="2:44" ht="43" x14ac:dyDescent="0.5">
      <c r="B10" s="18" t="s">
        <v>241</v>
      </c>
      <c r="C10" s="17">
        <v>0.61403515601422498</v>
      </c>
      <c r="D10" s="17">
        <v>0.61893435791663898</v>
      </c>
      <c r="E10" s="17">
        <v>0.60780907826444797</v>
      </c>
      <c r="F10" s="17"/>
      <c r="G10" s="17">
        <v>0.61847429416997401</v>
      </c>
      <c r="H10" s="17">
        <v>0.637148864863197</v>
      </c>
      <c r="I10" s="17">
        <v>0.58146854765719003</v>
      </c>
      <c r="J10" s="17">
        <v>0.60265083661989305</v>
      </c>
      <c r="K10" s="17">
        <v>0.60136470651178198</v>
      </c>
      <c r="L10" s="17">
        <v>0.63589289204959998</v>
      </c>
      <c r="M10" s="17"/>
      <c r="N10" s="17">
        <v>0.67684814385004399</v>
      </c>
      <c r="O10" s="17">
        <v>0.65168805878306502</v>
      </c>
      <c r="P10" s="17">
        <v>0.60534975764809595</v>
      </c>
      <c r="Q10" s="17">
        <v>0.50500675037612797</v>
      </c>
      <c r="R10" s="17"/>
      <c r="S10" s="17">
        <v>0.640215132947351</v>
      </c>
      <c r="T10" s="17">
        <v>0.57030765691819196</v>
      </c>
      <c r="U10" s="17">
        <v>0.65703276395250199</v>
      </c>
      <c r="V10" s="17">
        <v>0.657389172473133</v>
      </c>
      <c r="W10" s="17">
        <v>0.61863734025247696</v>
      </c>
      <c r="X10" s="17">
        <v>0.52021279232968898</v>
      </c>
      <c r="Y10" s="17">
        <v>0.60502040342734398</v>
      </c>
      <c r="Z10" s="17">
        <v>0.61048651496148199</v>
      </c>
      <c r="AA10" s="17">
        <v>0.56813057929905697</v>
      </c>
      <c r="AB10" s="17">
        <v>0.67607294593821898</v>
      </c>
      <c r="AC10" s="17">
        <v>0.63602310338094104</v>
      </c>
      <c r="AD10" s="17">
        <v>0.64196583130299301</v>
      </c>
      <c r="AE10" s="17"/>
      <c r="AF10" s="17">
        <v>0.596190655996232</v>
      </c>
      <c r="AG10" s="17">
        <v>0.64716382050518295</v>
      </c>
      <c r="AH10" s="17">
        <v>0.59955182961977405</v>
      </c>
      <c r="AI10" s="17"/>
      <c r="AJ10" s="17">
        <v>0.60203381280176205</v>
      </c>
      <c r="AK10" s="17">
        <v>0.620564201283199</v>
      </c>
      <c r="AL10" s="17">
        <v>0.78285214030706396</v>
      </c>
      <c r="AM10" s="17">
        <v>0.28370518314798998</v>
      </c>
      <c r="AN10" s="17">
        <v>0.559532886024944</v>
      </c>
      <c r="AO10" s="17"/>
      <c r="AP10" s="17">
        <v>0.58485961067175296</v>
      </c>
      <c r="AQ10" s="17">
        <v>0.64769232419465905</v>
      </c>
      <c r="AR10" s="17">
        <v>0.82729739968506699</v>
      </c>
    </row>
    <row r="11" spans="2:44" x14ac:dyDescent="0.5">
      <c r="B11" s="18" t="s">
        <v>87</v>
      </c>
      <c r="C11" s="19">
        <v>0.11746768855478899</v>
      </c>
      <c r="D11" s="19">
        <v>9.1631989094019803E-2</v>
      </c>
      <c r="E11" s="19">
        <v>0.14252780782000599</v>
      </c>
      <c r="F11" s="19"/>
      <c r="G11" s="19">
        <v>4.6360322317707099E-2</v>
      </c>
      <c r="H11" s="19">
        <v>0.10690904517227801</v>
      </c>
      <c r="I11" s="19">
        <v>0.14126451547865601</v>
      </c>
      <c r="J11" s="19">
        <v>0.119754495903913</v>
      </c>
      <c r="K11" s="19">
        <v>0.16744568235134</v>
      </c>
      <c r="L11" s="19">
        <v>0.11720497037846</v>
      </c>
      <c r="M11" s="19"/>
      <c r="N11" s="19">
        <v>7.0989454335797494E-2</v>
      </c>
      <c r="O11" s="19">
        <v>0.113327138454678</v>
      </c>
      <c r="P11" s="19">
        <v>0.11051697046376401</v>
      </c>
      <c r="Q11" s="19">
        <v>0.18175836291459899</v>
      </c>
      <c r="R11" s="19"/>
      <c r="S11" s="19">
        <v>8.6053545637617704E-2</v>
      </c>
      <c r="T11" s="19">
        <v>8.5962015848001699E-2</v>
      </c>
      <c r="U11" s="19">
        <v>0.189484436080047</v>
      </c>
      <c r="V11" s="19">
        <v>0.136433039355913</v>
      </c>
      <c r="W11" s="19">
        <v>9.7878583075183004E-2</v>
      </c>
      <c r="X11" s="19">
        <v>0.14382925537631999</v>
      </c>
      <c r="Y11" s="19">
        <v>0.15267724882696099</v>
      </c>
      <c r="Z11" s="19">
        <v>5.37896665082725E-2</v>
      </c>
      <c r="AA11" s="19">
        <v>0.130462166076771</v>
      </c>
      <c r="AB11" s="19">
        <v>7.2063555504060295E-2</v>
      </c>
      <c r="AC11" s="19">
        <v>0.129160942214915</v>
      </c>
      <c r="AD11" s="19">
        <v>0.157009365913097</v>
      </c>
      <c r="AE11" s="19"/>
      <c r="AF11" s="19">
        <v>0.12369558033539101</v>
      </c>
      <c r="AG11" s="19">
        <v>9.1978672758302904E-2</v>
      </c>
      <c r="AH11" s="19">
        <v>0.16625561250225501</v>
      </c>
      <c r="AI11" s="19"/>
      <c r="AJ11" s="19">
        <v>0.11580893452294</v>
      </c>
      <c r="AK11" s="19">
        <v>9.3956364362532893E-2</v>
      </c>
      <c r="AL11" s="19">
        <v>0.101901236175217</v>
      </c>
      <c r="AM11" s="19">
        <v>6.7509252098227002E-2</v>
      </c>
      <c r="AN11" s="19">
        <v>0.18887929848721699</v>
      </c>
      <c r="AO11" s="19"/>
      <c r="AP11" s="19">
        <v>0.11904520810685799</v>
      </c>
      <c r="AQ11" s="19">
        <v>7.1789632961545405E-2</v>
      </c>
      <c r="AR11" s="19">
        <v>6.4235290106381293E-2</v>
      </c>
    </row>
    <row r="12" spans="2:44" x14ac:dyDescent="0.5">
      <c r="B12" s="16" t="s">
        <v>194</v>
      </c>
    </row>
    <row r="13" spans="2:44" x14ac:dyDescent="0.5">
      <c r="B13" t="s">
        <v>76</v>
      </c>
    </row>
    <row r="14" spans="2:44" x14ac:dyDescent="0.5">
      <c r="B14" t="s">
        <v>77</v>
      </c>
    </row>
    <row r="16" spans="2:44" x14ac:dyDescent="0.5">
      <c r="B16" s="8" t="str">
        <f>HYPERLINK("#'Contents'!A1", "Return to Contents")</f>
        <v>Return to Contents</v>
      </c>
    </row>
  </sheetData>
  <mergeCells count="8">
    <mergeCell ref="AJ5:AN5"/>
    <mergeCell ref="AP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B2:AR16"/>
  <sheetViews>
    <sheetView showGridLines="0" workbookViewId="0">
      <pane xSplit="2" topLeftCell="C1" activePane="topRight" state="frozen"/>
      <selection pane="topRight"/>
    </sheetView>
  </sheetViews>
  <sheetFormatPr defaultColWidth="10.8203125" defaultRowHeight="14.35" x14ac:dyDescent="0.5"/>
  <cols>
    <col min="2" max="2" width="25.703125" customWidth="1"/>
    <col min="3" max="5" width="10.703125" customWidth="1"/>
    <col min="6" max="6" width="2.17578125" customWidth="1"/>
    <col min="7" max="12" width="10.703125" customWidth="1"/>
    <col min="13" max="13" width="2.17578125" customWidth="1"/>
    <col min="14" max="17" width="10.703125" customWidth="1"/>
    <col min="18" max="18" width="2.17578125" customWidth="1"/>
    <col min="19" max="30" width="10.703125" customWidth="1"/>
    <col min="31" max="31" width="2.17578125" customWidth="1"/>
    <col min="32" max="34" width="10.703125" customWidth="1"/>
    <col min="35" max="35" width="2.17578125" customWidth="1"/>
    <col min="36" max="40" width="10.703125" customWidth="1"/>
    <col min="41" max="41" width="2.17578125" customWidth="1"/>
    <col min="42" max="44" width="10.703125" customWidth="1"/>
    <col min="45" max="45" width="2.17578125" customWidth="1"/>
  </cols>
  <sheetData>
    <row r="2" spans="2:44" ht="40" customHeight="1" x14ac:dyDescent="0.5">
      <c r="D2" s="30" t="s">
        <v>98</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row>
    <row r="5" spans="2:44" ht="30" customHeight="1" x14ac:dyDescent="0.5">
      <c r="B5" s="15"/>
      <c r="C5" s="15"/>
      <c r="D5" s="29" t="s">
        <v>50</v>
      </c>
      <c r="E5" s="29"/>
      <c r="F5" s="15"/>
      <c r="G5" s="29" t="s">
        <v>51</v>
      </c>
      <c r="H5" s="29"/>
      <c r="I5" s="29"/>
      <c r="J5" s="29"/>
      <c r="K5" s="29"/>
      <c r="L5" s="29"/>
      <c r="M5" s="15"/>
      <c r="N5" s="29" t="s">
        <v>52</v>
      </c>
      <c r="O5" s="29"/>
      <c r="P5" s="29"/>
      <c r="Q5" s="29"/>
      <c r="R5" s="15"/>
      <c r="S5" s="29" t="s">
        <v>53</v>
      </c>
      <c r="T5" s="29"/>
      <c r="U5" s="29"/>
      <c r="V5" s="29"/>
      <c r="W5" s="29"/>
      <c r="X5" s="29"/>
      <c r="Y5" s="29"/>
      <c r="Z5" s="29"/>
      <c r="AA5" s="29"/>
      <c r="AB5" s="29"/>
      <c r="AC5" s="29"/>
      <c r="AD5" s="29"/>
      <c r="AE5" s="15"/>
      <c r="AF5" s="29" t="s">
        <v>54</v>
      </c>
      <c r="AG5" s="29"/>
      <c r="AH5" s="29"/>
      <c r="AI5" s="15"/>
      <c r="AJ5" s="29" t="s">
        <v>55</v>
      </c>
      <c r="AK5" s="29"/>
      <c r="AL5" s="29"/>
      <c r="AM5" s="29"/>
      <c r="AN5" s="29"/>
      <c r="AO5" s="15"/>
      <c r="AP5" s="29" t="s">
        <v>56</v>
      </c>
      <c r="AQ5" s="29"/>
      <c r="AR5" s="29"/>
    </row>
    <row r="6" spans="2:44" ht="43" x14ac:dyDescent="0.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row>
    <row r="7" spans="2:44" ht="30" customHeight="1" x14ac:dyDescent="0.5">
      <c r="B7" s="10" t="s">
        <v>18</v>
      </c>
      <c r="C7" s="10">
        <v>994</v>
      </c>
      <c r="D7" s="10">
        <v>481</v>
      </c>
      <c r="E7" s="10">
        <v>512</v>
      </c>
      <c r="F7" s="10"/>
      <c r="G7" s="10">
        <v>145</v>
      </c>
      <c r="H7" s="10">
        <v>141</v>
      </c>
      <c r="I7" s="10">
        <v>160</v>
      </c>
      <c r="J7" s="10">
        <v>153</v>
      </c>
      <c r="K7" s="10">
        <v>161</v>
      </c>
      <c r="L7" s="10">
        <v>234</v>
      </c>
      <c r="M7" s="10"/>
      <c r="N7" s="10">
        <v>278</v>
      </c>
      <c r="O7" s="10">
        <v>276</v>
      </c>
      <c r="P7" s="10">
        <v>192</v>
      </c>
      <c r="Q7" s="10">
        <v>245</v>
      </c>
      <c r="R7" s="10"/>
      <c r="S7" s="10">
        <v>142</v>
      </c>
      <c r="T7" s="10">
        <v>136</v>
      </c>
      <c r="U7" s="10">
        <v>79</v>
      </c>
      <c r="V7" s="10">
        <v>102</v>
      </c>
      <c r="W7" s="10">
        <v>74</v>
      </c>
      <c r="X7" s="10">
        <v>102</v>
      </c>
      <c r="Y7" s="10">
        <v>81</v>
      </c>
      <c r="Z7" s="10">
        <v>38</v>
      </c>
      <c r="AA7" s="10">
        <v>112</v>
      </c>
      <c r="AB7" s="10">
        <v>60</v>
      </c>
      <c r="AC7" s="10">
        <v>45</v>
      </c>
      <c r="AD7" s="10">
        <v>23</v>
      </c>
      <c r="AE7" s="10"/>
      <c r="AF7" s="10">
        <v>372</v>
      </c>
      <c r="AG7" s="10">
        <v>371</v>
      </c>
      <c r="AH7" s="10">
        <v>151</v>
      </c>
      <c r="AI7" s="10"/>
      <c r="AJ7" s="10">
        <v>344</v>
      </c>
      <c r="AK7" s="10">
        <v>266</v>
      </c>
      <c r="AL7" s="10">
        <v>64</v>
      </c>
      <c r="AM7" s="10">
        <v>26</v>
      </c>
      <c r="AN7" s="10">
        <v>138</v>
      </c>
      <c r="AO7" s="10"/>
      <c r="AP7" s="10">
        <v>195</v>
      </c>
      <c r="AQ7" s="10">
        <v>359</v>
      </c>
      <c r="AR7" s="10">
        <v>63</v>
      </c>
    </row>
    <row r="8" spans="2:44" ht="30" customHeight="1" x14ac:dyDescent="0.5">
      <c r="B8" s="11" t="s">
        <v>19</v>
      </c>
      <c r="C8" s="11">
        <v>988</v>
      </c>
      <c r="D8" s="11">
        <v>489</v>
      </c>
      <c r="E8" s="11">
        <v>498</v>
      </c>
      <c r="F8" s="11"/>
      <c r="G8" s="11">
        <v>139</v>
      </c>
      <c r="H8" s="11">
        <v>165</v>
      </c>
      <c r="I8" s="11">
        <v>164</v>
      </c>
      <c r="J8" s="11">
        <v>158</v>
      </c>
      <c r="K8" s="11">
        <v>149</v>
      </c>
      <c r="L8" s="11">
        <v>213</v>
      </c>
      <c r="M8" s="11"/>
      <c r="N8" s="11">
        <v>273</v>
      </c>
      <c r="O8" s="11">
        <v>264</v>
      </c>
      <c r="P8" s="11">
        <v>203</v>
      </c>
      <c r="Q8" s="11">
        <v>245</v>
      </c>
      <c r="R8" s="11"/>
      <c r="S8" s="11">
        <v>139</v>
      </c>
      <c r="T8" s="11">
        <v>130</v>
      </c>
      <c r="U8" s="11">
        <v>79</v>
      </c>
      <c r="V8" s="11">
        <v>101</v>
      </c>
      <c r="W8" s="11">
        <v>73</v>
      </c>
      <c r="X8" s="11">
        <v>96</v>
      </c>
      <c r="Y8" s="11">
        <v>81</v>
      </c>
      <c r="Z8" s="11">
        <v>37</v>
      </c>
      <c r="AA8" s="11">
        <v>109</v>
      </c>
      <c r="AB8" s="11">
        <v>75</v>
      </c>
      <c r="AC8" s="11">
        <v>42</v>
      </c>
      <c r="AD8" s="11">
        <v>26</v>
      </c>
      <c r="AE8" s="11"/>
      <c r="AF8" s="11">
        <v>364</v>
      </c>
      <c r="AG8" s="11">
        <v>374</v>
      </c>
      <c r="AH8" s="11">
        <v>154</v>
      </c>
      <c r="AI8" s="11"/>
      <c r="AJ8" s="11">
        <v>333</v>
      </c>
      <c r="AK8" s="11">
        <v>269</v>
      </c>
      <c r="AL8" s="11">
        <v>60</v>
      </c>
      <c r="AM8" s="11">
        <v>25</v>
      </c>
      <c r="AN8" s="11">
        <v>137</v>
      </c>
      <c r="AO8" s="11"/>
      <c r="AP8" s="11">
        <v>189</v>
      </c>
      <c r="AQ8" s="11">
        <v>359</v>
      </c>
      <c r="AR8" s="11">
        <v>61</v>
      </c>
    </row>
    <row r="9" spans="2:44" ht="43" x14ac:dyDescent="0.5">
      <c r="B9" s="18" t="s">
        <v>246</v>
      </c>
      <c r="C9" s="17">
        <v>0.29893352172120902</v>
      </c>
      <c r="D9" s="17">
        <v>0.265358079710588</v>
      </c>
      <c r="E9" s="17">
        <v>0.33244954990304898</v>
      </c>
      <c r="F9" s="17"/>
      <c r="G9" s="17">
        <v>0.42985687540690098</v>
      </c>
      <c r="H9" s="17">
        <v>0.43250127441559499</v>
      </c>
      <c r="I9" s="17">
        <v>0.28544123224401302</v>
      </c>
      <c r="J9" s="17">
        <v>0.31034301695470401</v>
      </c>
      <c r="K9" s="17">
        <v>0.24900816080424501</v>
      </c>
      <c r="L9" s="17">
        <v>0.14768308375584599</v>
      </c>
      <c r="M9" s="17"/>
      <c r="N9" s="17">
        <v>0.240763668174136</v>
      </c>
      <c r="O9" s="17">
        <v>0.27167297079580199</v>
      </c>
      <c r="P9" s="17">
        <v>0.33955738250619699</v>
      </c>
      <c r="Q9" s="17">
        <v>0.36323896629508001</v>
      </c>
      <c r="R9" s="17"/>
      <c r="S9" s="17">
        <v>0.312100485096444</v>
      </c>
      <c r="T9" s="17">
        <v>0.26470388138158202</v>
      </c>
      <c r="U9" s="17">
        <v>0.35705781324171398</v>
      </c>
      <c r="V9" s="17">
        <v>0.31203868143876801</v>
      </c>
      <c r="W9" s="17">
        <v>0.28276438234052398</v>
      </c>
      <c r="X9" s="17">
        <v>0.28776227409248301</v>
      </c>
      <c r="Y9" s="17">
        <v>0.31204900931207202</v>
      </c>
      <c r="Z9" s="17">
        <v>0.19601734650897801</v>
      </c>
      <c r="AA9" s="17">
        <v>0.32303047051460199</v>
      </c>
      <c r="AB9" s="17">
        <v>0.25503051375928898</v>
      </c>
      <c r="AC9" s="17">
        <v>0.34619131842096901</v>
      </c>
      <c r="AD9" s="17">
        <v>0.31253924210394601</v>
      </c>
      <c r="AE9" s="17"/>
      <c r="AF9" s="17">
        <v>0.26543614991428699</v>
      </c>
      <c r="AG9" s="17">
        <v>0.27563823107436702</v>
      </c>
      <c r="AH9" s="17">
        <v>0.36079320121688602</v>
      </c>
      <c r="AI9" s="17"/>
      <c r="AJ9" s="17">
        <v>0.19542312592083699</v>
      </c>
      <c r="AK9" s="17">
        <v>0.409075226241502</v>
      </c>
      <c r="AL9" s="17">
        <v>0.14011341309828401</v>
      </c>
      <c r="AM9" s="17">
        <v>0.33551470706535003</v>
      </c>
      <c r="AN9" s="17">
        <v>0.38820564935365498</v>
      </c>
      <c r="AO9" s="17"/>
      <c r="AP9" s="17">
        <v>0.19591487703536101</v>
      </c>
      <c r="AQ9" s="17">
        <v>0.38144707966411501</v>
      </c>
      <c r="AR9" s="17">
        <v>0.15604107167473399</v>
      </c>
    </row>
    <row r="10" spans="2:44" ht="43" x14ac:dyDescent="0.5">
      <c r="B10" s="18" t="s">
        <v>241</v>
      </c>
      <c r="C10" s="17">
        <v>0.59590290138231194</v>
      </c>
      <c r="D10" s="17">
        <v>0.644831647437491</v>
      </c>
      <c r="E10" s="17">
        <v>0.54903418031593798</v>
      </c>
      <c r="F10" s="17"/>
      <c r="G10" s="17">
        <v>0.50592349225899602</v>
      </c>
      <c r="H10" s="17">
        <v>0.49297521626103202</v>
      </c>
      <c r="I10" s="17">
        <v>0.62133691221260501</v>
      </c>
      <c r="J10" s="17">
        <v>0.57305584832407697</v>
      </c>
      <c r="K10" s="17">
        <v>0.60582387636309598</v>
      </c>
      <c r="L10" s="17">
        <v>0.72413845091956097</v>
      </c>
      <c r="M10" s="17"/>
      <c r="N10" s="17">
        <v>0.66173408715220705</v>
      </c>
      <c r="O10" s="17">
        <v>0.63033958207112994</v>
      </c>
      <c r="P10" s="17">
        <v>0.58382434763867097</v>
      </c>
      <c r="Q10" s="17">
        <v>0.490262846397855</v>
      </c>
      <c r="R10" s="17"/>
      <c r="S10" s="17">
        <v>0.59232993355574903</v>
      </c>
      <c r="T10" s="17">
        <v>0.61878752048951802</v>
      </c>
      <c r="U10" s="17">
        <v>0.54609017938516802</v>
      </c>
      <c r="V10" s="17">
        <v>0.56554134081802598</v>
      </c>
      <c r="W10" s="17">
        <v>0.70468490130141803</v>
      </c>
      <c r="X10" s="17">
        <v>0.64696923668006701</v>
      </c>
      <c r="Y10" s="17">
        <v>0.55689528037904601</v>
      </c>
      <c r="Z10" s="17">
        <v>0.57293019397893397</v>
      </c>
      <c r="AA10" s="17">
        <v>0.57984202246038197</v>
      </c>
      <c r="AB10" s="17">
        <v>0.59212757609488198</v>
      </c>
      <c r="AC10" s="17">
        <v>0.56871091734469403</v>
      </c>
      <c r="AD10" s="17">
        <v>0.55329415734686604</v>
      </c>
      <c r="AE10" s="17"/>
      <c r="AF10" s="17">
        <v>0.61221205932464995</v>
      </c>
      <c r="AG10" s="17">
        <v>0.64361700185357695</v>
      </c>
      <c r="AH10" s="17">
        <v>0.50752497770386795</v>
      </c>
      <c r="AI10" s="17"/>
      <c r="AJ10" s="17">
        <v>0.71856735643894698</v>
      </c>
      <c r="AK10" s="17">
        <v>0.51038951601993598</v>
      </c>
      <c r="AL10" s="17">
        <v>0.80131485071044395</v>
      </c>
      <c r="AM10" s="17">
        <v>0.56168355500298905</v>
      </c>
      <c r="AN10" s="17">
        <v>0.44016303123003597</v>
      </c>
      <c r="AO10" s="17"/>
      <c r="AP10" s="17">
        <v>0.72749767818984401</v>
      </c>
      <c r="AQ10" s="17">
        <v>0.55394294585061299</v>
      </c>
      <c r="AR10" s="17">
        <v>0.732249887363559</v>
      </c>
    </row>
    <row r="11" spans="2:44" x14ac:dyDescent="0.5">
      <c r="B11" s="18" t="s">
        <v>87</v>
      </c>
      <c r="C11" s="19">
        <v>0.105163576896479</v>
      </c>
      <c r="D11" s="19">
        <v>8.9810272851920503E-2</v>
      </c>
      <c r="E11" s="19">
        <v>0.118516269781013</v>
      </c>
      <c r="F11" s="19"/>
      <c r="G11" s="19">
        <v>6.4219632334103202E-2</v>
      </c>
      <c r="H11" s="19">
        <v>7.4523509323372802E-2</v>
      </c>
      <c r="I11" s="19">
        <v>9.3221855543381998E-2</v>
      </c>
      <c r="J11" s="19">
        <v>0.116601134721219</v>
      </c>
      <c r="K11" s="19">
        <v>0.14516796283265901</v>
      </c>
      <c r="L11" s="19">
        <v>0.12817846532459301</v>
      </c>
      <c r="M11" s="19"/>
      <c r="N11" s="19">
        <v>9.7502244673656896E-2</v>
      </c>
      <c r="O11" s="19">
        <v>9.7987447133068103E-2</v>
      </c>
      <c r="P11" s="19">
        <v>7.6618269855131801E-2</v>
      </c>
      <c r="Q11" s="19">
        <v>0.14649818730706499</v>
      </c>
      <c r="R11" s="19"/>
      <c r="S11" s="19">
        <v>9.5569581347807103E-2</v>
      </c>
      <c r="T11" s="19">
        <v>0.11650859812890001</v>
      </c>
      <c r="U11" s="19">
        <v>9.6852007373117499E-2</v>
      </c>
      <c r="V11" s="19">
        <v>0.122419977743206</v>
      </c>
      <c r="W11" s="19">
        <v>1.2550716358058199E-2</v>
      </c>
      <c r="X11" s="19">
        <v>6.5268489227449905E-2</v>
      </c>
      <c r="Y11" s="19">
        <v>0.131055710308882</v>
      </c>
      <c r="Z11" s="19">
        <v>0.231052459512089</v>
      </c>
      <c r="AA11" s="19">
        <v>9.7127507025016699E-2</v>
      </c>
      <c r="AB11" s="19">
        <v>0.15284191014582901</v>
      </c>
      <c r="AC11" s="19">
        <v>8.5097764234336598E-2</v>
      </c>
      <c r="AD11" s="19">
        <v>0.134166600549188</v>
      </c>
      <c r="AE11" s="19"/>
      <c r="AF11" s="19">
        <v>0.12235179076106301</v>
      </c>
      <c r="AG11" s="19">
        <v>8.0744767072056398E-2</v>
      </c>
      <c r="AH11" s="19">
        <v>0.131681821079245</v>
      </c>
      <c r="AI11" s="19"/>
      <c r="AJ11" s="19">
        <v>8.6009517640216304E-2</v>
      </c>
      <c r="AK11" s="19">
        <v>8.0535257738562405E-2</v>
      </c>
      <c r="AL11" s="19">
        <v>5.8571736191272199E-2</v>
      </c>
      <c r="AM11" s="19">
        <v>0.102801737931661</v>
      </c>
      <c r="AN11" s="19">
        <v>0.17163131941630799</v>
      </c>
      <c r="AO11" s="19"/>
      <c r="AP11" s="19">
        <v>7.6587444774794899E-2</v>
      </c>
      <c r="AQ11" s="19">
        <v>6.4609974485272101E-2</v>
      </c>
      <c r="AR11" s="19">
        <v>0.111709040961707</v>
      </c>
    </row>
    <row r="12" spans="2:44" x14ac:dyDescent="0.5">
      <c r="B12" s="16" t="s">
        <v>194</v>
      </c>
    </row>
    <row r="13" spans="2:44" x14ac:dyDescent="0.5">
      <c r="B13" t="s">
        <v>76</v>
      </c>
    </row>
    <row r="14" spans="2:44" x14ac:dyDescent="0.5">
      <c r="B14" t="s">
        <v>77</v>
      </c>
    </row>
    <row r="16" spans="2:44" x14ac:dyDescent="0.5">
      <c r="B16" s="8" t="str">
        <f>HYPERLINK("#'Contents'!A1", "Return to Contents")</f>
        <v>Return to Contents</v>
      </c>
    </row>
  </sheetData>
  <mergeCells count="8">
    <mergeCell ref="AJ5:AN5"/>
    <mergeCell ref="AP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B2:J18"/>
  <sheetViews>
    <sheetView showGridLines="0" workbookViewId="0">
      <pane xSplit="2" topLeftCell="C1" activePane="topRight" state="frozen"/>
      <selection pane="topRight"/>
    </sheetView>
  </sheetViews>
  <sheetFormatPr defaultColWidth="10.8203125" defaultRowHeight="14.35" x14ac:dyDescent="0.5"/>
  <cols>
    <col min="2" max="2" width="25.703125" customWidth="1"/>
    <col min="3" max="10" width="20.703125" customWidth="1"/>
  </cols>
  <sheetData>
    <row r="2" spans="2:10" ht="40" customHeight="1" x14ac:dyDescent="0.5">
      <c r="D2" s="30" t="s">
        <v>259</v>
      </c>
      <c r="E2" s="26"/>
      <c r="F2" s="26"/>
      <c r="G2" s="26"/>
      <c r="H2" s="26"/>
      <c r="I2" s="26"/>
      <c r="J2" s="26"/>
    </row>
    <row r="6" spans="2:10" ht="50" customHeight="1" x14ac:dyDescent="0.5">
      <c r="B6" s="20" t="s">
        <v>14</v>
      </c>
      <c r="C6" s="20" t="s">
        <v>247</v>
      </c>
      <c r="D6" s="20" t="s">
        <v>248</v>
      </c>
      <c r="E6" s="20" t="s">
        <v>249</v>
      </c>
      <c r="F6" s="20" t="s">
        <v>250</v>
      </c>
      <c r="G6" s="20" t="s">
        <v>251</v>
      </c>
      <c r="H6" s="20" t="s">
        <v>252</v>
      </c>
      <c r="I6" s="20" t="s">
        <v>253</v>
      </c>
    </row>
    <row r="7" spans="2:10" x14ac:dyDescent="0.5">
      <c r="B7" s="18" t="s">
        <v>254</v>
      </c>
      <c r="C7" s="17">
        <v>0.104914975468699</v>
      </c>
      <c r="D7" s="17">
        <v>6.7463605817498898E-2</v>
      </c>
      <c r="E7" s="17">
        <v>0.183372953829677</v>
      </c>
      <c r="F7" s="17">
        <v>0.16272343938262099</v>
      </c>
      <c r="G7" s="17">
        <v>0.132982625499071</v>
      </c>
      <c r="H7" s="17">
        <v>7.5118240371813499E-2</v>
      </c>
      <c r="I7" s="17">
        <v>0.11103772015886899</v>
      </c>
    </row>
    <row r="8" spans="2:10" x14ac:dyDescent="0.5">
      <c r="B8" s="18" t="s">
        <v>255</v>
      </c>
      <c r="C8" s="17">
        <v>0.29805918038595802</v>
      </c>
      <c r="D8" s="17">
        <v>0.19174544504096699</v>
      </c>
      <c r="E8" s="17">
        <v>0.50321423583051605</v>
      </c>
      <c r="F8" s="17">
        <v>0.50766921564270795</v>
      </c>
      <c r="G8" s="17">
        <v>0.30716486551255801</v>
      </c>
      <c r="H8" s="17">
        <v>0.25147807636148201</v>
      </c>
      <c r="I8" s="17">
        <v>0.31411193930117498</v>
      </c>
    </row>
    <row r="9" spans="2:10" x14ac:dyDescent="0.5">
      <c r="B9" s="18" t="s">
        <v>256</v>
      </c>
      <c r="C9" s="17">
        <v>0.26737634264780902</v>
      </c>
      <c r="D9" s="17">
        <v>0.28965569763031901</v>
      </c>
      <c r="E9" s="17">
        <v>0.18877230695540301</v>
      </c>
      <c r="F9" s="17">
        <v>0.21736622584648899</v>
      </c>
      <c r="G9" s="17">
        <v>0.19149146695246799</v>
      </c>
      <c r="H9" s="17">
        <v>0.26956421022648702</v>
      </c>
      <c r="I9" s="17">
        <v>0.22079742384963999</v>
      </c>
    </row>
    <row r="10" spans="2:10" x14ac:dyDescent="0.5">
      <c r="B10" s="18" t="s">
        <v>257</v>
      </c>
      <c r="C10" s="17">
        <v>0.27216577309185402</v>
      </c>
      <c r="D10" s="17">
        <v>0.33073329923998301</v>
      </c>
      <c r="E10" s="17">
        <v>0.102127131160269</v>
      </c>
      <c r="F10" s="17">
        <v>9.3910673927965094E-2</v>
      </c>
      <c r="G10" s="17">
        <v>0.28080642384992499</v>
      </c>
      <c r="H10" s="17">
        <v>0.30244289717818101</v>
      </c>
      <c r="I10" s="17">
        <v>0.225470225896647</v>
      </c>
    </row>
    <row r="11" spans="2:10" x14ac:dyDescent="0.5">
      <c r="B11" s="18" t="s">
        <v>258</v>
      </c>
      <c r="C11" s="17">
        <v>5.7483728405680098E-2</v>
      </c>
      <c r="D11" s="17">
        <v>0.120401952271232</v>
      </c>
      <c r="E11" s="17">
        <v>2.2513372224134999E-2</v>
      </c>
      <c r="F11" s="17">
        <v>1.8330445200216101E-2</v>
      </c>
      <c r="G11" s="17">
        <v>8.75546181859784E-2</v>
      </c>
      <c r="H11" s="17">
        <v>0.101396575862037</v>
      </c>
      <c r="I11" s="17">
        <v>0.12858269079366999</v>
      </c>
    </row>
    <row r="12" spans="2:10" x14ac:dyDescent="0.5">
      <c r="B12" s="16"/>
      <c r="C12" s="16"/>
      <c r="D12" s="16"/>
      <c r="E12" s="16"/>
      <c r="F12" s="16"/>
      <c r="G12" s="16"/>
      <c r="H12" s="16"/>
      <c r="I12" s="16"/>
    </row>
    <row r="13" spans="2:10" x14ac:dyDescent="0.5">
      <c r="B13" t="s">
        <v>76</v>
      </c>
    </row>
    <row r="14" spans="2:10" x14ac:dyDescent="0.5">
      <c r="B14" t="s">
        <v>77</v>
      </c>
    </row>
    <row r="18" spans="2:2" x14ac:dyDescent="0.5">
      <c r="B18" s="8" t="str">
        <f>HYPERLINK("#'Contents'!A1", "Return to Contents")</f>
        <v>Return to Contents</v>
      </c>
    </row>
  </sheetData>
  <mergeCells count="1">
    <mergeCell ref="D2:J2"/>
  </mergeCells>
  <pageMargins left="0.7" right="0.7" top="0.75" bottom="0.75" header="0.3" footer="0.3"/>
  <pageSetup paperSize="9" orientation="portrait" horizontalDpi="300" verticalDpi="30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B2:AR18"/>
  <sheetViews>
    <sheetView showGridLines="0" workbookViewId="0">
      <pane xSplit="2" topLeftCell="C1" activePane="topRight" state="frozen"/>
      <selection pane="topRight"/>
    </sheetView>
  </sheetViews>
  <sheetFormatPr defaultColWidth="10.8203125" defaultRowHeight="14.35" x14ac:dyDescent="0.5"/>
  <cols>
    <col min="2" max="2" width="25.703125" customWidth="1"/>
    <col min="3" max="5" width="10.703125" customWidth="1"/>
    <col min="6" max="6" width="2.17578125" customWidth="1"/>
    <col min="7" max="12" width="10.703125" customWidth="1"/>
    <col min="13" max="13" width="2.17578125" customWidth="1"/>
    <col min="14" max="17" width="10.703125" customWidth="1"/>
    <col min="18" max="18" width="2.17578125" customWidth="1"/>
    <col min="19" max="30" width="10.703125" customWidth="1"/>
    <col min="31" max="31" width="2.17578125" customWidth="1"/>
    <col min="32" max="34" width="10.703125" customWidth="1"/>
    <col min="35" max="35" width="2.17578125" customWidth="1"/>
    <col min="36" max="40" width="10.703125" customWidth="1"/>
    <col min="41" max="41" width="2.17578125" customWidth="1"/>
    <col min="42" max="44" width="10.703125" customWidth="1"/>
    <col min="45" max="45" width="2.17578125" customWidth="1"/>
  </cols>
  <sheetData>
    <row r="2" spans="2:44" ht="40" customHeight="1" x14ac:dyDescent="0.5">
      <c r="D2" s="30" t="s">
        <v>260</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row>
    <row r="5" spans="2:44" ht="30" customHeight="1" x14ac:dyDescent="0.5">
      <c r="B5" s="15"/>
      <c r="C5" s="15"/>
      <c r="D5" s="29" t="s">
        <v>50</v>
      </c>
      <c r="E5" s="29"/>
      <c r="F5" s="15"/>
      <c r="G5" s="29" t="s">
        <v>51</v>
      </c>
      <c r="H5" s="29"/>
      <c r="I5" s="29"/>
      <c r="J5" s="29"/>
      <c r="K5" s="29"/>
      <c r="L5" s="29"/>
      <c r="M5" s="15"/>
      <c r="N5" s="29" t="s">
        <v>52</v>
      </c>
      <c r="O5" s="29"/>
      <c r="P5" s="29"/>
      <c r="Q5" s="29"/>
      <c r="R5" s="15"/>
      <c r="S5" s="29" t="s">
        <v>53</v>
      </c>
      <c r="T5" s="29"/>
      <c r="U5" s="29"/>
      <c r="V5" s="29"/>
      <c r="W5" s="29"/>
      <c r="X5" s="29"/>
      <c r="Y5" s="29"/>
      <c r="Z5" s="29"/>
      <c r="AA5" s="29"/>
      <c r="AB5" s="29"/>
      <c r="AC5" s="29"/>
      <c r="AD5" s="29"/>
      <c r="AE5" s="15"/>
      <c r="AF5" s="29" t="s">
        <v>54</v>
      </c>
      <c r="AG5" s="29"/>
      <c r="AH5" s="29"/>
      <c r="AI5" s="15"/>
      <c r="AJ5" s="29" t="s">
        <v>55</v>
      </c>
      <c r="AK5" s="29"/>
      <c r="AL5" s="29"/>
      <c r="AM5" s="29"/>
      <c r="AN5" s="29"/>
      <c r="AO5" s="15"/>
      <c r="AP5" s="29" t="s">
        <v>56</v>
      </c>
      <c r="AQ5" s="29"/>
      <c r="AR5" s="29"/>
    </row>
    <row r="6" spans="2:44" ht="43" x14ac:dyDescent="0.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row>
    <row r="7" spans="2:44" ht="30" customHeight="1" x14ac:dyDescent="0.5">
      <c r="B7" s="10" t="s">
        <v>18</v>
      </c>
      <c r="C7" s="10">
        <v>2011</v>
      </c>
      <c r="D7" s="10">
        <v>973</v>
      </c>
      <c r="E7" s="10">
        <v>1034</v>
      </c>
      <c r="F7" s="10"/>
      <c r="G7" s="10">
        <v>293</v>
      </c>
      <c r="H7" s="10">
        <v>293</v>
      </c>
      <c r="I7" s="10">
        <v>331</v>
      </c>
      <c r="J7" s="10">
        <v>331</v>
      </c>
      <c r="K7" s="10">
        <v>305</v>
      </c>
      <c r="L7" s="10">
        <v>458</v>
      </c>
      <c r="M7" s="10"/>
      <c r="N7" s="10">
        <v>545</v>
      </c>
      <c r="O7" s="10">
        <v>548</v>
      </c>
      <c r="P7" s="10">
        <v>415</v>
      </c>
      <c r="Q7" s="10">
        <v>498</v>
      </c>
      <c r="R7" s="10"/>
      <c r="S7" s="10">
        <v>288</v>
      </c>
      <c r="T7" s="10">
        <v>268</v>
      </c>
      <c r="U7" s="10">
        <v>162</v>
      </c>
      <c r="V7" s="10">
        <v>184</v>
      </c>
      <c r="W7" s="10">
        <v>142</v>
      </c>
      <c r="X7" s="10">
        <v>193</v>
      </c>
      <c r="Y7" s="10">
        <v>161</v>
      </c>
      <c r="Z7" s="10">
        <v>83</v>
      </c>
      <c r="AA7" s="10">
        <v>227</v>
      </c>
      <c r="AB7" s="10">
        <v>144</v>
      </c>
      <c r="AC7" s="10">
        <v>107</v>
      </c>
      <c r="AD7" s="10">
        <v>52</v>
      </c>
      <c r="AE7" s="10"/>
      <c r="AF7" s="10">
        <v>728</v>
      </c>
      <c r="AG7" s="10">
        <v>785</v>
      </c>
      <c r="AH7" s="10">
        <v>299</v>
      </c>
      <c r="AI7" s="10"/>
      <c r="AJ7" s="10">
        <v>692</v>
      </c>
      <c r="AK7" s="10">
        <v>539</v>
      </c>
      <c r="AL7" s="10">
        <v>143</v>
      </c>
      <c r="AM7" s="10">
        <v>38</v>
      </c>
      <c r="AN7" s="10">
        <v>294</v>
      </c>
      <c r="AO7" s="10"/>
      <c r="AP7" s="10">
        <v>390</v>
      </c>
      <c r="AQ7" s="10">
        <v>732</v>
      </c>
      <c r="AR7" s="10">
        <v>133</v>
      </c>
    </row>
    <row r="8" spans="2:44" ht="30" customHeight="1" x14ac:dyDescent="0.5">
      <c r="B8" s="11" t="s">
        <v>19</v>
      </c>
      <c r="C8" s="11">
        <v>2011</v>
      </c>
      <c r="D8" s="11">
        <v>992</v>
      </c>
      <c r="E8" s="11">
        <v>1015</v>
      </c>
      <c r="F8" s="11"/>
      <c r="G8" s="11">
        <v>280</v>
      </c>
      <c r="H8" s="11">
        <v>341</v>
      </c>
      <c r="I8" s="11">
        <v>343</v>
      </c>
      <c r="J8" s="11">
        <v>343</v>
      </c>
      <c r="K8" s="11">
        <v>283</v>
      </c>
      <c r="L8" s="11">
        <v>420</v>
      </c>
      <c r="M8" s="11"/>
      <c r="N8" s="11">
        <v>541</v>
      </c>
      <c r="O8" s="11">
        <v>522</v>
      </c>
      <c r="P8" s="11">
        <v>441</v>
      </c>
      <c r="Q8" s="11">
        <v>502</v>
      </c>
      <c r="R8" s="11"/>
      <c r="S8" s="11">
        <v>282</v>
      </c>
      <c r="T8" s="11">
        <v>261</v>
      </c>
      <c r="U8" s="11">
        <v>161</v>
      </c>
      <c r="V8" s="11">
        <v>181</v>
      </c>
      <c r="W8" s="11">
        <v>141</v>
      </c>
      <c r="X8" s="11">
        <v>181</v>
      </c>
      <c r="Y8" s="11">
        <v>161</v>
      </c>
      <c r="Z8" s="11">
        <v>80</v>
      </c>
      <c r="AA8" s="11">
        <v>221</v>
      </c>
      <c r="AB8" s="11">
        <v>181</v>
      </c>
      <c r="AC8" s="11">
        <v>101</v>
      </c>
      <c r="AD8" s="11">
        <v>60</v>
      </c>
      <c r="AE8" s="11"/>
      <c r="AF8" s="11">
        <v>714</v>
      </c>
      <c r="AG8" s="11">
        <v>797</v>
      </c>
      <c r="AH8" s="11">
        <v>308</v>
      </c>
      <c r="AI8" s="11"/>
      <c r="AJ8" s="11">
        <v>674</v>
      </c>
      <c r="AK8" s="11">
        <v>545</v>
      </c>
      <c r="AL8" s="11">
        <v>138</v>
      </c>
      <c r="AM8" s="11">
        <v>36</v>
      </c>
      <c r="AN8" s="11">
        <v>298</v>
      </c>
      <c r="AO8" s="11"/>
      <c r="AP8" s="11">
        <v>383</v>
      </c>
      <c r="AQ8" s="11">
        <v>736</v>
      </c>
      <c r="AR8" s="11">
        <v>130</v>
      </c>
    </row>
    <row r="9" spans="2:44" x14ac:dyDescent="0.5">
      <c r="B9" s="18" t="s">
        <v>254</v>
      </c>
      <c r="C9" s="17">
        <v>0.104914975468699</v>
      </c>
      <c r="D9" s="17">
        <v>9.54193934843314E-2</v>
      </c>
      <c r="E9" s="17">
        <v>0.11366791441808601</v>
      </c>
      <c r="F9" s="17"/>
      <c r="G9" s="17">
        <v>0.190627593697207</v>
      </c>
      <c r="H9" s="17">
        <v>0.13987996345366499</v>
      </c>
      <c r="I9" s="17">
        <v>0.116648570572186</v>
      </c>
      <c r="J9" s="17">
        <v>5.6619533305564899E-2</v>
      </c>
      <c r="K9" s="17">
        <v>7.7669023417049995E-2</v>
      </c>
      <c r="L9" s="17">
        <v>6.7641817105702995E-2</v>
      </c>
      <c r="M9" s="17"/>
      <c r="N9" s="17">
        <v>0.13914775263342499</v>
      </c>
      <c r="O9" s="17">
        <v>8.5762982116289799E-2</v>
      </c>
      <c r="P9" s="17">
        <v>9.8518697854248993E-2</v>
      </c>
      <c r="Q9" s="17">
        <v>9.46017113036728E-2</v>
      </c>
      <c r="R9" s="17"/>
      <c r="S9" s="17">
        <v>0.17759395120265301</v>
      </c>
      <c r="T9" s="17">
        <v>8.6217885195307598E-2</v>
      </c>
      <c r="U9" s="17">
        <v>0.10443522798353699</v>
      </c>
      <c r="V9" s="17">
        <v>9.1144557943888801E-2</v>
      </c>
      <c r="W9" s="17">
        <v>9.9691259527115203E-2</v>
      </c>
      <c r="X9" s="17">
        <v>0.101840065404049</v>
      </c>
      <c r="Y9" s="17">
        <v>0.10264962407235401</v>
      </c>
      <c r="Z9" s="17">
        <v>8.2421526940745796E-2</v>
      </c>
      <c r="AA9" s="17">
        <v>0.120964949857578</v>
      </c>
      <c r="AB9" s="17">
        <v>5.2523516106407403E-2</v>
      </c>
      <c r="AC9" s="17">
        <v>8.6987909144621206E-2</v>
      </c>
      <c r="AD9" s="17">
        <v>7.4316022329921794E-2</v>
      </c>
      <c r="AE9" s="17"/>
      <c r="AF9" s="17">
        <v>9.49743457996233E-2</v>
      </c>
      <c r="AG9" s="17">
        <v>8.7092017874998401E-2</v>
      </c>
      <c r="AH9" s="17">
        <v>0.12685612347897399</v>
      </c>
      <c r="AI9" s="17"/>
      <c r="AJ9" s="17">
        <v>0.102685825616919</v>
      </c>
      <c r="AK9" s="17">
        <v>0.11833067827327499</v>
      </c>
      <c r="AL9" s="17">
        <v>8.3497016788990602E-2</v>
      </c>
      <c r="AM9" s="17">
        <v>0.137849727955144</v>
      </c>
      <c r="AN9" s="17">
        <v>0.10328027184822899</v>
      </c>
      <c r="AO9" s="17"/>
      <c r="AP9" s="17">
        <v>0.10109597847244001</v>
      </c>
      <c r="AQ9" s="17">
        <v>0.12797170323399901</v>
      </c>
      <c r="AR9" s="17">
        <v>0.154138587872275</v>
      </c>
    </row>
    <row r="10" spans="2:44" x14ac:dyDescent="0.5">
      <c r="B10" s="18" t="s">
        <v>255</v>
      </c>
      <c r="C10" s="17">
        <v>0.29805918038595802</v>
      </c>
      <c r="D10" s="17">
        <v>0.317482072336707</v>
      </c>
      <c r="E10" s="17">
        <v>0.28024751748981502</v>
      </c>
      <c r="F10" s="17"/>
      <c r="G10" s="17">
        <v>0.37212962688101198</v>
      </c>
      <c r="H10" s="17">
        <v>0.34240343783625599</v>
      </c>
      <c r="I10" s="17">
        <v>0.25155302679548802</v>
      </c>
      <c r="J10" s="17">
        <v>0.31167948209180102</v>
      </c>
      <c r="K10" s="17">
        <v>0.24490394273066601</v>
      </c>
      <c r="L10" s="17">
        <v>0.27540286255471902</v>
      </c>
      <c r="M10" s="17"/>
      <c r="N10" s="17">
        <v>0.29865418778896802</v>
      </c>
      <c r="O10" s="17">
        <v>0.29115249316314001</v>
      </c>
      <c r="P10" s="17">
        <v>0.31050010974178699</v>
      </c>
      <c r="Q10" s="17">
        <v>0.29468911840502998</v>
      </c>
      <c r="R10" s="17"/>
      <c r="S10" s="17">
        <v>0.31340648285950901</v>
      </c>
      <c r="T10" s="17">
        <v>0.27314143781563699</v>
      </c>
      <c r="U10" s="17">
        <v>0.31053318838935101</v>
      </c>
      <c r="V10" s="17">
        <v>0.34587615251409698</v>
      </c>
      <c r="W10" s="17">
        <v>0.27489800234418599</v>
      </c>
      <c r="X10" s="17">
        <v>0.30382440030940999</v>
      </c>
      <c r="Y10" s="17">
        <v>0.29444311037333398</v>
      </c>
      <c r="Z10" s="17">
        <v>0.31015357267196503</v>
      </c>
      <c r="AA10" s="17">
        <v>0.271338129149086</v>
      </c>
      <c r="AB10" s="17">
        <v>0.32235818683685802</v>
      </c>
      <c r="AC10" s="17">
        <v>0.25943212102452901</v>
      </c>
      <c r="AD10" s="17">
        <v>0.27739079262370298</v>
      </c>
      <c r="AE10" s="17"/>
      <c r="AF10" s="17">
        <v>0.28116582519164002</v>
      </c>
      <c r="AG10" s="17">
        <v>0.29539024243106199</v>
      </c>
      <c r="AH10" s="17">
        <v>0.28882748850734802</v>
      </c>
      <c r="AI10" s="17"/>
      <c r="AJ10" s="17">
        <v>0.2972365444765</v>
      </c>
      <c r="AK10" s="17">
        <v>0.31765821260359201</v>
      </c>
      <c r="AL10" s="17">
        <v>0.231315121904452</v>
      </c>
      <c r="AM10" s="17">
        <v>0.21815622696585299</v>
      </c>
      <c r="AN10" s="17">
        <v>0.31058601081569298</v>
      </c>
      <c r="AO10" s="17"/>
      <c r="AP10" s="17">
        <v>0.34941647082688299</v>
      </c>
      <c r="AQ10" s="17">
        <v>0.332886501795709</v>
      </c>
      <c r="AR10" s="17">
        <v>0.24915455875298601</v>
      </c>
    </row>
    <row r="11" spans="2:44" x14ac:dyDescent="0.5">
      <c r="B11" s="18" t="s">
        <v>256</v>
      </c>
      <c r="C11" s="17">
        <v>0.26737634264780902</v>
      </c>
      <c r="D11" s="17">
        <v>0.24538152629738799</v>
      </c>
      <c r="E11" s="17">
        <v>0.28897740019857898</v>
      </c>
      <c r="F11" s="17"/>
      <c r="G11" s="17">
        <v>0.15201518627069099</v>
      </c>
      <c r="H11" s="17">
        <v>0.20186861734473699</v>
      </c>
      <c r="I11" s="17">
        <v>0.250249897814459</v>
      </c>
      <c r="J11" s="17">
        <v>0.28932787993532699</v>
      </c>
      <c r="K11" s="17">
        <v>0.29495038444581101</v>
      </c>
      <c r="L11" s="17">
        <v>0.37491378209970599</v>
      </c>
      <c r="M11" s="17"/>
      <c r="N11" s="17">
        <v>0.27225199306353098</v>
      </c>
      <c r="O11" s="17">
        <v>0.29659481395648002</v>
      </c>
      <c r="P11" s="17">
        <v>0.245142421321729</v>
      </c>
      <c r="Q11" s="17">
        <v>0.247985738577127</v>
      </c>
      <c r="R11" s="17"/>
      <c r="S11" s="17">
        <v>0.26203861204525603</v>
      </c>
      <c r="T11" s="17">
        <v>0.29849092527061799</v>
      </c>
      <c r="U11" s="17">
        <v>0.30793581742453402</v>
      </c>
      <c r="V11" s="17">
        <v>0.28126739277156698</v>
      </c>
      <c r="W11" s="17">
        <v>0.220650166965082</v>
      </c>
      <c r="X11" s="17">
        <v>0.27659684612531199</v>
      </c>
      <c r="Y11" s="17">
        <v>0.29191614597944798</v>
      </c>
      <c r="Z11" s="17">
        <v>0.22448153932133599</v>
      </c>
      <c r="AA11" s="17">
        <v>0.28169537724598998</v>
      </c>
      <c r="AB11" s="17">
        <v>0.25436291285238899</v>
      </c>
      <c r="AC11" s="17">
        <v>0.16800430882008699</v>
      </c>
      <c r="AD11" s="17">
        <v>0.23338679498395101</v>
      </c>
      <c r="AE11" s="17"/>
      <c r="AF11" s="17">
        <v>0.26812833131123898</v>
      </c>
      <c r="AG11" s="17">
        <v>0.29101105963681601</v>
      </c>
      <c r="AH11" s="17">
        <v>0.251356927996228</v>
      </c>
      <c r="AI11" s="17"/>
      <c r="AJ11" s="17">
        <v>0.27056071771988</v>
      </c>
      <c r="AK11" s="17">
        <v>0.24478817904230199</v>
      </c>
      <c r="AL11" s="17">
        <v>0.30875071068232501</v>
      </c>
      <c r="AM11" s="17">
        <v>0.36608586327916798</v>
      </c>
      <c r="AN11" s="17">
        <v>0.27274860768822501</v>
      </c>
      <c r="AO11" s="17"/>
      <c r="AP11" s="17">
        <v>0.25454357166740998</v>
      </c>
      <c r="AQ11" s="17">
        <v>0.24776276612636799</v>
      </c>
      <c r="AR11" s="17">
        <v>0.205835307314442</v>
      </c>
    </row>
    <row r="12" spans="2:44" x14ac:dyDescent="0.5">
      <c r="B12" s="18" t="s">
        <v>257</v>
      </c>
      <c r="C12" s="17">
        <v>0.27216577309185402</v>
      </c>
      <c r="D12" s="17">
        <v>0.28334135654901899</v>
      </c>
      <c r="E12" s="17">
        <v>0.26121432031942898</v>
      </c>
      <c r="F12" s="17"/>
      <c r="G12" s="17">
        <v>0.25432492941368101</v>
      </c>
      <c r="H12" s="17">
        <v>0.25507746233307799</v>
      </c>
      <c r="I12" s="17">
        <v>0.31748090296040299</v>
      </c>
      <c r="J12" s="17">
        <v>0.28301700464226098</v>
      </c>
      <c r="K12" s="17">
        <v>0.32464524638214198</v>
      </c>
      <c r="L12" s="17">
        <v>0.21665952943092801</v>
      </c>
      <c r="M12" s="17"/>
      <c r="N12" s="17">
        <v>0.24349297234041101</v>
      </c>
      <c r="O12" s="17">
        <v>0.27931456544545202</v>
      </c>
      <c r="P12" s="17">
        <v>0.28202025323243601</v>
      </c>
      <c r="Q12" s="17">
        <v>0.28762530094170202</v>
      </c>
      <c r="R12" s="17"/>
      <c r="S12" s="17">
        <v>0.20430406824800901</v>
      </c>
      <c r="T12" s="17">
        <v>0.29157194598610198</v>
      </c>
      <c r="U12" s="17">
        <v>0.252986476836359</v>
      </c>
      <c r="V12" s="17">
        <v>0.206319987217576</v>
      </c>
      <c r="W12" s="17">
        <v>0.32559198320662702</v>
      </c>
      <c r="X12" s="17">
        <v>0.28540667291312899</v>
      </c>
      <c r="Y12" s="17">
        <v>0.26621779342179402</v>
      </c>
      <c r="Z12" s="17">
        <v>0.31360215445477502</v>
      </c>
      <c r="AA12" s="17">
        <v>0.25860004039762802</v>
      </c>
      <c r="AB12" s="17">
        <v>0.30068105792628802</v>
      </c>
      <c r="AC12" s="17">
        <v>0.35455967910369601</v>
      </c>
      <c r="AD12" s="17">
        <v>0.37723401716313898</v>
      </c>
      <c r="AE12" s="17"/>
      <c r="AF12" s="17">
        <v>0.28452031049673898</v>
      </c>
      <c r="AG12" s="17">
        <v>0.27240609225617901</v>
      </c>
      <c r="AH12" s="17">
        <v>0.26873123524072601</v>
      </c>
      <c r="AI12" s="17"/>
      <c r="AJ12" s="17">
        <v>0.26615478760813499</v>
      </c>
      <c r="AK12" s="17">
        <v>0.24956423800312699</v>
      </c>
      <c r="AL12" s="17">
        <v>0.34080388923510901</v>
      </c>
      <c r="AM12" s="17">
        <v>0.22504220066028599</v>
      </c>
      <c r="AN12" s="17">
        <v>0.25392402914775303</v>
      </c>
      <c r="AO12" s="17"/>
      <c r="AP12" s="17">
        <v>0.244282616255378</v>
      </c>
      <c r="AQ12" s="17">
        <v>0.23048606768501001</v>
      </c>
      <c r="AR12" s="17">
        <v>0.35411507842189199</v>
      </c>
    </row>
    <row r="13" spans="2:44" x14ac:dyDescent="0.5">
      <c r="B13" s="18" t="s">
        <v>258</v>
      </c>
      <c r="C13" s="19">
        <v>5.7483728405680098E-2</v>
      </c>
      <c r="D13" s="19">
        <v>5.8375651332554603E-2</v>
      </c>
      <c r="E13" s="19">
        <v>5.5892847574091999E-2</v>
      </c>
      <c r="F13" s="19"/>
      <c r="G13" s="19">
        <v>3.09026637374098E-2</v>
      </c>
      <c r="H13" s="19">
        <v>6.0770519032263999E-2</v>
      </c>
      <c r="I13" s="19">
        <v>6.4067601857463102E-2</v>
      </c>
      <c r="J13" s="19">
        <v>5.9356100025045697E-2</v>
      </c>
      <c r="K13" s="19">
        <v>5.7831403024331103E-2</v>
      </c>
      <c r="L13" s="19">
        <v>6.5382008808944403E-2</v>
      </c>
      <c r="M13" s="19"/>
      <c r="N13" s="19">
        <v>4.6453094173665201E-2</v>
      </c>
      <c r="O13" s="19">
        <v>4.7175145318638499E-2</v>
      </c>
      <c r="P13" s="19">
        <v>6.3818517849797904E-2</v>
      </c>
      <c r="Q13" s="19">
        <v>7.5098130772469296E-2</v>
      </c>
      <c r="R13" s="19"/>
      <c r="S13" s="19">
        <v>4.2656885644572297E-2</v>
      </c>
      <c r="T13" s="19">
        <v>5.0577805732335099E-2</v>
      </c>
      <c r="U13" s="19">
        <v>2.4109289366219502E-2</v>
      </c>
      <c r="V13" s="19">
        <v>7.5391909552870798E-2</v>
      </c>
      <c r="W13" s="19">
        <v>7.9168587956989597E-2</v>
      </c>
      <c r="X13" s="19">
        <v>3.2332015248099998E-2</v>
      </c>
      <c r="Y13" s="19">
        <v>4.4773326153069698E-2</v>
      </c>
      <c r="Z13" s="19">
        <v>6.9341206611178596E-2</v>
      </c>
      <c r="AA13" s="19">
        <v>6.7401503349717506E-2</v>
      </c>
      <c r="AB13" s="19">
        <v>7.0074326278057597E-2</v>
      </c>
      <c r="AC13" s="19">
        <v>0.13101598190706601</v>
      </c>
      <c r="AD13" s="19">
        <v>3.7672372899285697E-2</v>
      </c>
      <c r="AE13" s="19"/>
      <c r="AF13" s="19">
        <v>7.1211187200759404E-2</v>
      </c>
      <c r="AG13" s="19">
        <v>5.4100587800945101E-2</v>
      </c>
      <c r="AH13" s="19">
        <v>6.4228224776724796E-2</v>
      </c>
      <c r="AI13" s="19"/>
      <c r="AJ13" s="19">
        <v>6.3362124578566506E-2</v>
      </c>
      <c r="AK13" s="19">
        <v>6.9658692077704407E-2</v>
      </c>
      <c r="AL13" s="19">
        <v>3.5633261389122699E-2</v>
      </c>
      <c r="AM13" s="19">
        <v>5.2865981139549198E-2</v>
      </c>
      <c r="AN13" s="19">
        <v>5.9461080500098802E-2</v>
      </c>
      <c r="AO13" s="19"/>
      <c r="AP13" s="19">
        <v>5.0661362777888401E-2</v>
      </c>
      <c r="AQ13" s="19">
        <v>6.08929611589153E-2</v>
      </c>
      <c r="AR13" s="19">
        <v>3.6756467638405503E-2</v>
      </c>
    </row>
    <row r="14" spans="2:44" x14ac:dyDescent="0.5">
      <c r="B14" s="16"/>
    </row>
    <row r="15" spans="2:44" x14ac:dyDescent="0.5">
      <c r="B15" t="s">
        <v>76</v>
      </c>
    </row>
    <row r="16" spans="2:44" x14ac:dyDescent="0.5">
      <c r="B16" t="s">
        <v>77</v>
      </c>
    </row>
    <row r="18" spans="2:2" x14ac:dyDescent="0.5">
      <c r="B18" s="8" t="str">
        <f>HYPERLINK("#'Contents'!A1", "Return to Contents")</f>
        <v>Return to Contents</v>
      </c>
    </row>
  </sheetData>
  <mergeCells count="8">
    <mergeCell ref="AJ5:AN5"/>
    <mergeCell ref="AP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2:AR18"/>
  <sheetViews>
    <sheetView showGridLines="0" workbookViewId="0">
      <pane xSplit="2" topLeftCell="C1" activePane="topRight" state="frozen"/>
      <selection pane="topRight"/>
    </sheetView>
  </sheetViews>
  <sheetFormatPr defaultColWidth="10.8203125" defaultRowHeight="14.35" x14ac:dyDescent="0.5"/>
  <cols>
    <col min="2" max="2" width="25.703125" customWidth="1"/>
    <col min="3" max="5" width="10.703125" customWidth="1"/>
    <col min="6" max="6" width="2.17578125" customWidth="1"/>
    <col min="7" max="12" width="10.703125" customWidth="1"/>
    <col min="13" max="13" width="2.17578125" customWidth="1"/>
    <col min="14" max="17" width="10.703125" customWidth="1"/>
    <col min="18" max="18" width="2.17578125" customWidth="1"/>
    <col min="19" max="30" width="10.703125" customWidth="1"/>
    <col min="31" max="31" width="2.17578125" customWidth="1"/>
    <col min="32" max="34" width="10.703125" customWidth="1"/>
    <col min="35" max="35" width="2.17578125" customWidth="1"/>
    <col min="36" max="40" width="10.703125" customWidth="1"/>
    <col min="41" max="41" width="2.17578125" customWidth="1"/>
    <col min="42" max="44" width="10.703125" customWidth="1"/>
    <col min="45" max="45" width="2.17578125" customWidth="1"/>
  </cols>
  <sheetData>
    <row r="2" spans="2:44" ht="40" customHeight="1" x14ac:dyDescent="0.5">
      <c r="D2" s="30" t="s">
        <v>261</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row>
    <row r="5" spans="2:44" ht="30" customHeight="1" x14ac:dyDescent="0.5">
      <c r="B5" s="15"/>
      <c r="C5" s="15"/>
      <c r="D5" s="29" t="s">
        <v>50</v>
      </c>
      <c r="E5" s="29"/>
      <c r="F5" s="15"/>
      <c r="G5" s="29" t="s">
        <v>51</v>
      </c>
      <c r="H5" s="29"/>
      <c r="I5" s="29"/>
      <c r="J5" s="29"/>
      <c r="K5" s="29"/>
      <c r="L5" s="29"/>
      <c r="M5" s="15"/>
      <c r="N5" s="29" t="s">
        <v>52</v>
      </c>
      <c r="O5" s="29"/>
      <c r="P5" s="29"/>
      <c r="Q5" s="29"/>
      <c r="R5" s="15"/>
      <c r="S5" s="29" t="s">
        <v>53</v>
      </c>
      <c r="T5" s="29"/>
      <c r="U5" s="29"/>
      <c r="V5" s="29"/>
      <c r="W5" s="29"/>
      <c r="X5" s="29"/>
      <c r="Y5" s="29"/>
      <c r="Z5" s="29"/>
      <c r="AA5" s="29"/>
      <c r="AB5" s="29"/>
      <c r="AC5" s="29"/>
      <c r="AD5" s="29"/>
      <c r="AE5" s="15"/>
      <c r="AF5" s="29" t="s">
        <v>54</v>
      </c>
      <c r="AG5" s="29"/>
      <c r="AH5" s="29"/>
      <c r="AI5" s="15"/>
      <c r="AJ5" s="29" t="s">
        <v>55</v>
      </c>
      <c r="AK5" s="29"/>
      <c r="AL5" s="29"/>
      <c r="AM5" s="29"/>
      <c r="AN5" s="29"/>
      <c r="AO5" s="15"/>
      <c r="AP5" s="29" t="s">
        <v>56</v>
      </c>
      <c r="AQ5" s="29"/>
      <c r="AR5" s="29"/>
    </row>
    <row r="6" spans="2:44" ht="43" x14ac:dyDescent="0.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row>
    <row r="7" spans="2:44" ht="30" customHeight="1" x14ac:dyDescent="0.5">
      <c r="B7" s="10" t="s">
        <v>18</v>
      </c>
      <c r="C7" s="10">
        <v>2011</v>
      </c>
      <c r="D7" s="10">
        <v>973</v>
      </c>
      <c r="E7" s="10">
        <v>1034</v>
      </c>
      <c r="F7" s="10"/>
      <c r="G7" s="10">
        <v>293</v>
      </c>
      <c r="H7" s="10">
        <v>293</v>
      </c>
      <c r="I7" s="10">
        <v>331</v>
      </c>
      <c r="J7" s="10">
        <v>331</v>
      </c>
      <c r="K7" s="10">
        <v>305</v>
      </c>
      <c r="L7" s="10">
        <v>458</v>
      </c>
      <c r="M7" s="10"/>
      <c r="N7" s="10">
        <v>545</v>
      </c>
      <c r="O7" s="10">
        <v>548</v>
      </c>
      <c r="P7" s="10">
        <v>415</v>
      </c>
      <c r="Q7" s="10">
        <v>498</v>
      </c>
      <c r="R7" s="10"/>
      <c r="S7" s="10">
        <v>288</v>
      </c>
      <c r="T7" s="10">
        <v>268</v>
      </c>
      <c r="U7" s="10">
        <v>162</v>
      </c>
      <c r="V7" s="10">
        <v>184</v>
      </c>
      <c r="W7" s="10">
        <v>142</v>
      </c>
      <c r="X7" s="10">
        <v>193</v>
      </c>
      <c r="Y7" s="10">
        <v>161</v>
      </c>
      <c r="Z7" s="10">
        <v>83</v>
      </c>
      <c r="AA7" s="10">
        <v>227</v>
      </c>
      <c r="AB7" s="10">
        <v>144</v>
      </c>
      <c r="AC7" s="10">
        <v>107</v>
      </c>
      <c r="AD7" s="10">
        <v>52</v>
      </c>
      <c r="AE7" s="10"/>
      <c r="AF7" s="10">
        <v>728</v>
      </c>
      <c r="AG7" s="10">
        <v>785</v>
      </c>
      <c r="AH7" s="10">
        <v>299</v>
      </c>
      <c r="AI7" s="10"/>
      <c r="AJ7" s="10">
        <v>692</v>
      </c>
      <c r="AK7" s="10">
        <v>539</v>
      </c>
      <c r="AL7" s="10">
        <v>143</v>
      </c>
      <c r="AM7" s="10">
        <v>38</v>
      </c>
      <c r="AN7" s="10">
        <v>294</v>
      </c>
      <c r="AO7" s="10"/>
      <c r="AP7" s="10">
        <v>390</v>
      </c>
      <c r="AQ7" s="10">
        <v>732</v>
      </c>
      <c r="AR7" s="10">
        <v>133</v>
      </c>
    </row>
    <row r="8" spans="2:44" ht="30" customHeight="1" x14ac:dyDescent="0.5">
      <c r="B8" s="11" t="s">
        <v>19</v>
      </c>
      <c r="C8" s="11">
        <v>2011</v>
      </c>
      <c r="D8" s="11">
        <v>992</v>
      </c>
      <c r="E8" s="11">
        <v>1015</v>
      </c>
      <c r="F8" s="11"/>
      <c r="G8" s="11">
        <v>280</v>
      </c>
      <c r="H8" s="11">
        <v>341</v>
      </c>
      <c r="I8" s="11">
        <v>343</v>
      </c>
      <c r="J8" s="11">
        <v>343</v>
      </c>
      <c r="K8" s="11">
        <v>283</v>
      </c>
      <c r="L8" s="11">
        <v>420</v>
      </c>
      <c r="M8" s="11"/>
      <c r="N8" s="11">
        <v>541</v>
      </c>
      <c r="O8" s="11">
        <v>522</v>
      </c>
      <c r="P8" s="11">
        <v>441</v>
      </c>
      <c r="Q8" s="11">
        <v>502</v>
      </c>
      <c r="R8" s="11"/>
      <c r="S8" s="11">
        <v>282</v>
      </c>
      <c r="T8" s="11">
        <v>261</v>
      </c>
      <c r="U8" s="11">
        <v>161</v>
      </c>
      <c r="V8" s="11">
        <v>181</v>
      </c>
      <c r="W8" s="11">
        <v>141</v>
      </c>
      <c r="X8" s="11">
        <v>181</v>
      </c>
      <c r="Y8" s="11">
        <v>161</v>
      </c>
      <c r="Z8" s="11">
        <v>80</v>
      </c>
      <c r="AA8" s="11">
        <v>221</v>
      </c>
      <c r="AB8" s="11">
        <v>181</v>
      </c>
      <c r="AC8" s="11">
        <v>101</v>
      </c>
      <c r="AD8" s="11">
        <v>60</v>
      </c>
      <c r="AE8" s="11"/>
      <c r="AF8" s="11">
        <v>714</v>
      </c>
      <c r="AG8" s="11">
        <v>797</v>
      </c>
      <c r="AH8" s="11">
        <v>308</v>
      </c>
      <c r="AI8" s="11"/>
      <c r="AJ8" s="11">
        <v>674</v>
      </c>
      <c r="AK8" s="11">
        <v>545</v>
      </c>
      <c r="AL8" s="11">
        <v>138</v>
      </c>
      <c r="AM8" s="11">
        <v>36</v>
      </c>
      <c r="AN8" s="11">
        <v>298</v>
      </c>
      <c r="AO8" s="11"/>
      <c r="AP8" s="11">
        <v>383</v>
      </c>
      <c r="AQ8" s="11">
        <v>736</v>
      </c>
      <c r="AR8" s="11">
        <v>130</v>
      </c>
    </row>
    <row r="9" spans="2:44" x14ac:dyDescent="0.5">
      <c r="B9" s="18" t="s">
        <v>254</v>
      </c>
      <c r="C9" s="17">
        <v>6.7463605817498898E-2</v>
      </c>
      <c r="D9" s="17">
        <v>7.5333875509840595E-2</v>
      </c>
      <c r="E9" s="17">
        <v>6.0036954218843003E-2</v>
      </c>
      <c r="F9" s="17"/>
      <c r="G9" s="17">
        <v>0.104610563420899</v>
      </c>
      <c r="H9" s="17">
        <v>0.13410744769923999</v>
      </c>
      <c r="I9" s="17">
        <v>5.8673237846726102E-2</v>
      </c>
      <c r="J9" s="17">
        <v>5.3185091574595902E-2</v>
      </c>
      <c r="K9" s="17">
        <v>4.7902999279014001E-2</v>
      </c>
      <c r="L9" s="17">
        <v>2.0617560799975499E-2</v>
      </c>
      <c r="M9" s="17"/>
      <c r="N9" s="17">
        <v>7.0079717229125704E-2</v>
      </c>
      <c r="O9" s="17">
        <v>6.3176662350884302E-2</v>
      </c>
      <c r="P9" s="17">
        <v>7.8216847592008504E-2</v>
      </c>
      <c r="Q9" s="17">
        <v>6.0327364029474001E-2</v>
      </c>
      <c r="R9" s="17"/>
      <c r="S9" s="17">
        <v>0.109695649455769</v>
      </c>
      <c r="T9" s="17">
        <v>4.86587015154573E-2</v>
      </c>
      <c r="U9" s="17">
        <v>8.9126666077020897E-2</v>
      </c>
      <c r="V9" s="17">
        <v>6.5020531289522704E-2</v>
      </c>
      <c r="W9" s="17">
        <v>7.7960960463683504E-2</v>
      </c>
      <c r="X9" s="17">
        <v>6.9991505001717705E-2</v>
      </c>
      <c r="Y9" s="17">
        <v>7.5923995086823598E-2</v>
      </c>
      <c r="Z9" s="17">
        <v>5.0580017188271501E-2</v>
      </c>
      <c r="AA9" s="17">
        <v>5.9959796989134902E-2</v>
      </c>
      <c r="AB9" s="17">
        <v>3.1599627671421299E-2</v>
      </c>
      <c r="AC9" s="17">
        <v>4.5605784038188497E-2</v>
      </c>
      <c r="AD9" s="17">
        <v>4.0195721519585698E-2</v>
      </c>
      <c r="AE9" s="17"/>
      <c r="AF9" s="17">
        <v>5.7253394879406498E-2</v>
      </c>
      <c r="AG9" s="17">
        <v>6.2422766664231098E-2</v>
      </c>
      <c r="AH9" s="17">
        <v>8.6701111828913199E-2</v>
      </c>
      <c r="AI9" s="17"/>
      <c r="AJ9" s="17">
        <v>5.0373085345808699E-2</v>
      </c>
      <c r="AK9" s="17">
        <v>9.3503803956482806E-2</v>
      </c>
      <c r="AL9" s="17">
        <v>6.6544964268037701E-2</v>
      </c>
      <c r="AM9" s="17">
        <v>5.11050821576534E-2</v>
      </c>
      <c r="AN9" s="17">
        <v>6.0036875327440002E-2</v>
      </c>
      <c r="AO9" s="17"/>
      <c r="AP9" s="17">
        <v>6.2604997453573397E-2</v>
      </c>
      <c r="AQ9" s="17">
        <v>9.8239192320909302E-2</v>
      </c>
      <c r="AR9" s="17">
        <v>7.64468879264288E-2</v>
      </c>
    </row>
    <row r="10" spans="2:44" x14ac:dyDescent="0.5">
      <c r="B10" s="18" t="s">
        <v>255</v>
      </c>
      <c r="C10" s="17">
        <v>0.19174544504096699</v>
      </c>
      <c r="D10" s="17">
        <v>0.16285293608290599</v>
      </c>
      <c r="E10" s="17">
        <v>0.21979545652583701</v>
      </c>
      <c r="F10" s="17"/>
      <c r="G10" s="17">
        <v>0.27016738280424102</v>
      </c>
      <c r="H10" s="17">
        <v>0.24477725121867</v>
      </c>
      <c r="I10" s="17">
        <v>0.23205349975838399</v>
      </c>
      <c r="J10" s="17">
        <v>0.145622417322401</v>
      </c>
      <c r="K10" s="17">
        <v>0.16356414944442199</v>
      </c>
      <c r="L10" s="17">
        <v>0.120167798719827</v>
      </c>
      <c r="M10" s="17"/>
      <c r="N10" s="17">
        <v>0.19932640781946401</v>
      </c>
      <c r="O10" s="17">
        <v>0.19265077657405899</v>
      </c>
      <c r="P10" s="17">
        <v>0.17247310269491301</v>
      </c>
      <c r="Q10" s="17">
        <v>0.19941339431503599</v>
      </c>
      <c r="R10" s="17"/>
      <c r="S10" s="17">
        <v>0.24068538384355501</v>
      </c>
      <c r="T10" s="17">
        <v>0.194621983095465</v>
      </c>
      <c r="U10" s="17">
        <v>0.15887033875494</v>
      </c>
      <c r="V10" s="17">
        <v>0.177380613837889</v>
      </c>
      <c r="W10" s="17">
        <v>0.172688460361652</v>
      </c>
      <c r="X10" s="17">
        <v>0.19559877652139901</v>
      </c>
      <c r="Y10" s="17">
        <v>0.185280187354364</v>
      </c>
      <c r="Z10" s="17">
        <v>0.142682929462149</v>
      </c>
      <c r="AA10" s="17">
        <v>0.22570809897105201</v>
      </c>
      <c r="AB10" s="17">
        <v>0.18550347574897499</v>
      </c>
      <c r="AC10" s="17">
        <v>0.136617518266478</v>
      </c>
      <c r="AD10" s="17">
        <v>0.183332372737225</v>
      </c>
      <c r="AE10" s="17"/>
      <c r="AF10" s="17">
        <v>0.15492025219990899</v>
      </c>
      <c r="AG10" s="17">
        <v>0.193100027301255</v>
      </c>
      <c r="AH10" s="17">
        <v>0.22924626708934501</v>
      </c>
      <c r="AI10" s="17"/>
      <c r="AJ10" s="17">
        <v>0.17531087280559199</v>
      </c>
      <c r="AK10" s="17">
        <v>0.20961379777919201</v>
      </c>
      <c r="AL10" s="17">
        <v>0.13895486957837799</v>
      </c>
      <c r="AM10" s="17">
        <v>0.179833238935805</v>
      </c>
      <c r="AN10" s="17">
        <v>0.22328659533908901</v>
      </c>
      <c r="AO10" s="17"/>
      <c r="AP10" s="17">
        <v>0.19705008871270199</v>
      </c>
      <c r="AQ10" s="17">
        <v>0.22402302269784499</v>
      </c>
      <c r="AR10" s="17">
        <v>0.157771308231244</v>
      </c>
    </row>
    <row r="11" spans="2:44" x14ac:dyDescent="0.5">
      <c r="B11" s="18" t="s">
        <v>256</v>
      </c>
      <c r="C11" s="17">
        <v>0.28965569763031901</v>
      </c>
      <c r="D11" s="17">
        <v>0.30674717533621498</v>
      </c>
      <c r="E11" s="17">
        <v>0.27314592695575501</v>
      </c>
      <c r="F11" s="17"/>
      <c r="G11" s="17">
        <v>0.196506106731484</v>
      </c>
      <c r="H11" s="17">
        <v>0.19479935810270699</v>
      </c>
      <c r="I11" s="17">
        <v>0.27140922895567698</v>
      </c>
      <c r="J11" s="17">
        <v>0.31001122735660203</v>
      </c>
      <c r="K11" s="17">
        <v>0.31302217379875402</v>
      </c>
      <c r="L11" s="17">
        <v>0.41128794711771599</v>
      </c>
      <c r="M11" s="17"/>
      <c r="N11" s="17">
        <v>0.305007307866693</v>
      </c>
      <c r="O11" s="17">
        <v>0.31562162233773799</v>
      </c>
      <c r="P11" s="17">
        <v>0.27210351685071299</v>
      </c>
      <c r="Q11" s="17">
        <v>0.26052708449331802</v>
      </c>
      <c r="R11" s="17"/>
      <c r="S11" s="17">
        <v>0.30728177434288001</v>
      </c>
      <c r="T11" s="17">
        <v>0.37783788246785499</v>
      </c>
      <c r="U11" s="17">
        <v>0.27394480904774798</v>
      </c>
      <c r="V11" s="17">
        <v>0.29172172598506402</v>
      </c>
      <c r="W11" s="17">
        <v>0.25076518305501699</v>
      </c>
      <c r="X11" s="17">
        <v>0.31392322485116902</v>
      </c>
      <c r="Y11" s="17">
        <v>0.30810853982040798</v>
      </c>
      <c r="Z11" s="17">
        <v>0.184168729339761</v>
      </c>
      <c r="AA11" s="17">
        <v>0.28243146329691798</v>
      </c>
      <c r="AB11" s="17">
        <v>0.25747347527497499</v>
      </c>
      <c r="AC11" s="17">
        <v>0.23924483922215201</v>
      </c>
      <c r="AD11" s="17">
        <v>0.17694377656618401</v>
      </c>
      <c r="AE11" s="17"/>
      <c r="AF11" s="17">
        <v>0.31143768296897201</v>
      </c>
      <c r="AG11" s="17">
        <v>0.29994605391468798</v>
      </c>
      <c r="AH11" s="17">
        <v>0.24577509733091801</v>
      </c>
      <c r="AI11" s="17"/>
      <c r="AJ11" s="17">
        <v>0.31745095939516099</v>
      </c>
      <c r="AK11" s="17">
        <v>0.26982369609208201</v>
      </c>
      <c r="AL11" s="17">
        <v>0.33844147333369701</v>
      </c>
      <c r="AM11" s="17">
        <v>0.36090643018515101</v>
      </c>
      <c r="AN11" s="17">
        <v>0.27276244257299398</v>
      </c>
      <c r="AO11" s="17"/>
      <c r="AP11" s="17">
        <v>0.31574841611097798</v>
      </c>
      <c r="AQ11" s="17">
        <v>0.25700681331654002</v>
      </c>
      <c r="AR11" s="17">
        <v>0.25055764041745798</v>
      </c>
    </row>
    <row r="12" spans="2:44" x14ac:dyDescent="0.5">
      <c r="B12" s="18" t="s">
        <v>257</v>
      </c>
      <c r="C12" s="17">
        <v>0.33073329923998301</v>
      </c>
      <c r="D12" s="17">
        <v>0.34432859906778401</v>
      </c>
      <c r="E12" s="17">
        <v>0.317646996071758</v>
      </c>
      <c r="F12" s="17"/>
      <c r="G12" s="17">
        <v>0.33881644095142399</v>
      </c>
      <c r="H12" s="17">
        <v>0.32883231118850198</v>
      </c>
      <c r="I12" s="17">
        <v>0.320208786388129</v>
      </c>
      <c r="J12" s="17">
        <v>0.35030428670618102</v>
      </c>
      <c r="K12" s="17">
        <v>0.33183082441768302</v>
      </c>
      <c r="L12" s="17">
        <v>0.31876400637207902</v>
      </c>
      <c r="M12" s="17"/>
      <c r="N12" s="17">
        <v>0.31541925417579503</v>
      </c>
      <c r="O12" s="17">
        <v>0.298192567963671</v>
      </c>
      <c r="P12" s="17">
        <v>0.35614598308957601</v>
      </c>
      <c r="Q12" s="17">
        <v>0.35803287879548801</v>
      </c>
      <c r="R12" s="17"/>
      <c r="S12" s="17">
        <v>0.25228116214310597</v>
      </c>
      <c r="T12" s="17">
        <v>0.26684213759533099</v>
      </c>
      <c r="U12" s="17">
        <v>0.35561190048756702</v>
      </c>
      <c r="V12" s="17">
        <v>0.30897772532428203</v>
      </c>
      <c r="W12" s="17">
        <v>0.346746961525847</v>
      </c>
      <c r="X12" s="17">
        <v>0.34612825884634701</v>
      </c>
      <c r="Y12" s="17">
        <v>0.32284041402132801</v>
      </c>
      <c r="Z12" s="17">
        <v>0.47807828496635102</v>
      </c>
      <c r="AA12" s="17">
        <v>0.33088268470199</v>
      </c>
      <c r="AB12" s="17">
        <v>0.40057679902922499</v>
      </c>
      <c r="AC12" s="17">
        <v>0.40426901661384201</v>
      </c>
      <c r="AD12" s="17">
        <v>0.38174845937897101</v>
      </c>
      <c r="AE12" s="17"/>
      <c r="AF12" s="17">
        <v>0.32190940844697902</v>
      </c>
      <c r="AG12" s="17">
        <v>0.35968845882806899</v>
      </c>
      <c r="AH12" s="17">
        <v>0.281138800400839</v>
      </c>
      <c r="AI12" s="17"/>
      <c r="AJ12" s="17">
        <v>0.320813898199726</v>
      </c>
      <c r="AK12" s="17">
        <v>0.31461555460968399</v>
      </c>
      <c r="AL12" s="17">
        <v>0.38204165285179797</v>
      </c>
      <c r="AM12" s="17">
        <v>0.30929804433335301</v>
      </c>
      <c r="AN12" s="17">
        <v>0.30347248039520103</v>
      </c>
      <c r="AO12" s="17"/>
      <c r="AP12" s="17">
        <v>0.31526115843228902</v>
      </c>
      <c r="AQ12" s="17">
        <v>0.30697696000632002</v>
      </c>
      <c r="AR12" s="17">
        <v>0.39770343934937602</v>
      </c>
    </row>
    <row r="13" spans="2:44" x14ac:dyDescent="0.5">
      <c r="B13" s="18" t="s">
        <v>258</v>
      </c>
      <c r="C13" s="19">
        <v>0.120401952271232</v>
      </c>
      <c r="D13" s="19">
        <v>0.110737414003254</v>
      </c>
      <c r="E13" s="19">
        <v>0.12937466622780699</v>
      </c>
      <c r="F13" s="19"/>
      <c r="G13" s="19">
        <v>8.9899506091952103E-2</v>
      </c>
      <c r="H13" s="19">
        <v>9.7483631790880904E-2</v>
      </c>
      <c r="I13" s="19">
        <v>0.117655247051084</v>
      </c>
      <c r="J13" s="19">
        <v>0.14087697704022001</v>
      </c>
      <c r="K13" s="19">
        <v>0.14367985306012701</v>
      </c>
      <c r="L13" s="19">
        <v>0.12916268699040301</v>
      </c>
      <c r="M13" s="19"/>
      <c r="N13" s="19">
        <v>0.110167312908922</v>
      </c>
      <c r="O13" s="19">
        <v>0.13035837077364801</v>
      </c>
      <c r="P13" s="19">
        <v>0.12106054977279</v>
      </c>
      <c r="Q13" s="19">
        <v>0.121699278366685</v>
      </c>
      <c r="R13" s="19"/>
      <c r="S13" s="19">
        <v>9.0056030214690302E-2</v>
      </c>
      <c r="T13" s="19">
        <v>0.112039295325892</v>
      </c>
      <c r="U13" s="19">
        <v>0.122446285632724</v>
      </c>
      <c r="V13" s="19">
        <v>0.156899403563243</v>
      </c>
      <c r="W13" s="19">
        <v>0.151838434593802</v>
      </c>
      <c r="X13" s="19">
        <v>7.4358234779367802E-2</v>
      </c>
      <c r="Y13" s="19">
        <v>0.107846863717077</v>
      </c>
      <c r="Z13" s="19">
        <v>0.14449003904346799</v>
      </c>
      <c r="AA13" s="19">
        <v>0.10101795604090601</v>
      </c>
      <c r="AB13" s="19">
        <v>0.124846622275403</v>
      </c>
      <c r="AC13" s="19">
        <v>0.17426284185933999</v>
      </c>
      <c r="AD13" s="19">
        <v>0.21777966979803401</v>
      </c>
      <c r="AE13" s="19"/>
      <c r="AF13" s="19">
        <v>0.15447926150473301</v>
      </c>
      <c r="AG13" s="19">
        <v>8.4842693291757296E-2</v>
      </c>
      <c r="AH13" s="19">
        <v>0.15713872334998499</v>
      </c>
      <c r="AI13" s="19"/>
      <c r="AJ13" s="19">
        <v>0.13605118425371199</v>
      </c>
      <c r="AK13" s="19">
        <v>0.11244314756256001</v>
      </c>
      <c r="AL13" s="19">
        <v>7.4017039968090004E-2</v>
      </c>
      <c r="AM13" s="19">
        <v>9.88572043880378E-2</v>
      </c>
      <c r="AN13" s="19">
        <v>0.140441606365276</v>
      </c>
      <c r="AO13" s="19"/>
      <c r="AP13" s="19">
        <v>0.10933533929045799</v>
      </c>
      <c r="AQ13" s="19">
        <v>0.113754011658385</v>
      </c>
      <c r="AR13" s="19">
        <v>0.11752072407549299</v>
      </c>
    </row>
    <row r="14" spans="2:44" x14ac:dyDescent="0.5">
      <c r="B14" s="16"/>
    </row>
    <row r="15" spans="2:44" x14ac:dyDescent="0.5">
      <c r="B15" t="s">
        <v>76</v>
      </c>
    </row>
    <row r="16" spans="2:44" x14ac:dyDescent="0.5">
      <c r="B16" t="s">
        <v>77</v>
      </c>
    </row>
    <row r="18" spans="2:2" x14ac:dyDescent="0.5">
      <c r="B18" s="8" t="str">
        <f>HYPERLINK("#'Contents'!A1", "Return to Contents")</f>
        <v>Return to Contents</v>
      </c>
    </row>
  </sheetData>
  <mergeCells count="8">
    <mergeCell ref="AJ5:AN5"/>
    <mergeCell ref="AP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B2:AR18"/>
  <sheetViews>
    <sheetView showGridLines="0" workbookViewId="0">
      <pane xSplit="2" topLeftCell="C1" activePane="topRight" state="frozen"/>
      <selection pane="topRight"/>
    </sheetView>
  </sheetViews>
  <sheetFormatPr defaultColWidth="10.8203125" defaultRowHeight="14.35" x14ac:dyDescent="0.5"/>
  <cols>
    <col min="2" max="2" width="25.703125" customWidth="1"/>
    <col min="3" max="5" width="10.703125" customWidth="1"/>
    <col min="6" max="6" width="2.17578125" customWidth="1"/>
    <col min="7" max="12" width="10.703125" customWidth="1"/>
    <col min="13" max="13" width="2.17578125" customWidth="1"/>
    <col min="14" max="17" width="10.703125" customWidth="1"/>
    <col min="18" max="18" width="2.17578125" customWidth="1"/>
    <col min="19" max="30" width="10.703125" customWidth="1"/>
    <col min="31" max="31" width="2.17578125" customWidth="1"/>
    <col min="32" max="34" width="10.703125" customWidth="1"/>
    <col min="35" max="35" width="2.17578125" customWidth="1"/>
    <col min="36" max="40" width="10.703125" customWidth="1"/>
    <col min="41" max="41" width="2.17578125" customWidth="1"/>
    <col min="42" max="44" width="10.703125" customWidth="1"/>
    <col min="45" max="45" width="2.17578125" customWidth="1"/>
  </cols>
  <sheetData>
    <row r="2" spans="2:44" ht="40" customHeight="1" x14ac:dyDescent="0.5">
      <c r="D2" s="30" t="s">
        <v>262</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row>
    <row r="5" spans="2:44" ht="30" customHeight="1" x14ac:dyDescent="0.5">
      <c r="B5" s="15"/>
      <c r="C5" s="15"/>
      <c r="D5" s="29" t="s">
        <v>50</v>
      </c>
      <c r="E5" s="29"/>
      <c r="F5" s="15"/>
      <c r="G5" s="29" t="s">
        <v>51</v>
      </c>
      <c r="H5" s="29"/>
      <c r="I5" s="29"/>
      <c r="J5" s="29"/>
      <c r="K5" s="29"/>
      <c r="L5" s="29"/>
      <c r="M5" s="15"/>
      <c r="N5" s="29" t="s">
        <v>52</v>
      </c>
      <c r="O5" s="29"/>
      <c r="P5" s="29"/>
      <c r="Q5" s="29"/>
      <c r="R5" s="15"/>
      <c r="S5" s="29" t="s">
        <v>53</v>
      </c>
      <c r="T5" s="29"/>
      <c r="U5" s="29"/>
      <c r="V5" s="29"/>
      <c r="W5" s="29"/>
      <c r="X5" s="29"/>
      <c r="Y5" s="29"/>
      <c r="Z5" s="29"/>
      <c r="AA5" s="29"/>
      <c r="AB5" s="29"/>
      <c r="AC5" s="29"/>
      <c r="AD5" s="29"/>
      <c r="AE5" s="15"/>
      <c r="AF5" s="29" t="s">
        <v>54</v>
      </c>
      <c r="AG5" s="29"/>
      <c r="AH5" s="29"/>
      <c r="AI5" s="15"/>
      <c r="AJ5" s="29" t="s">
        <v>55</v>
      </c>
      <c r="AK5" s="29"/>
      <c r="AL5" s="29"/>
      <c r="AM5" s="29"/>
      <c r="AN5" s="29"/>
      <c r="AO5" s="15"/>
      <c r="AP5" s="29" t="s">
        <v>56</v>
      </c>
      <c r="AQ5" s="29"/>
      <c r="AR5" s="29"/>
    </row>
    <row r="6" spans="2:44" ht="43" x14ac:dyDescent="0.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row>
    <row r="7" spans="2:44" ht="30" customHeight="1" x14ac:dyDescent="0.5">
      <c r="B7" s="10" t="s">
        <v>18</v>
      </c>
      <c r="C7" s="10">
        <v>2011</v>
      </c>
      <c r="D7" s="10">
        <v>973</v>
      </c>
      <c r="E7" s="10">
        <v>1034</v>
      </c>
      <c r="F7" s="10"/>
      <c r="G7" s="10">
        <v>293</v>
      </c>
      <c r="H7" s="10">
        <v>293</v>
      </c>
      <c r="I7" s="10">
        <v>331</v>
      </c>
      <c r="J7" s="10">
        <v>331</v>
      </c>
      <c r="K7" s="10">
        <v>305</v>
      </c>
      <c r="L7" s="10">
        <v>458</v>
      </c>
      <c r="M7" s="10"/>
      <c r="N7" s="10">
        <v>545</v>
      </c>
      <c r="O7" s="10">
        <v>548</v>
      </c>
      <c r="P7" s="10">
        <v>415</v>
      </c>
      <c r="Q7" s="10">
        <v>498</v>
      </c>
      <c r="R7" s="10"/>
      <c r="S7" s="10">
        <v>288</v>
      </c>
      <c r="T7" s="10">
        <v>268</v>
      </c>
      <c r="U7" s="10">
        <v>162</v>
      </c>
      <c r="V7" s="10">
        <v>184</v>
      </c>
      <c r="W7" s="10">
        <v>142</v>
      </c>
      <c r="X7" s="10">
        <v>193</v>
      </c>
      <c r="Y7" s="10">
        <v>161</v>
      </c>
      <c r="Z7" s="10">
        <v>83</v>
      </c>
      <c r="AA7" s="10">
        <v>227</v>
      </c>
      <c r="AB7" s="10">
        <v>144</v>
      </c>
      <c r="AC7" s="10">
        <v>107</v>
      </c>
      <c r="AD7" s="10">
        <v>52</v>
      </c>
      <c r="AE7" s="10"/>
      <c r="AF7" s="10">
        <v>728</v>
      </c>
      <c r="AG7" s="10">
        <v>785</v>
      </c>
      <c r="AH7" s="10">
        <v>299</v>
      </c>
      <c r="AI7" s="10"/>
      <c r="AJ7" s="10">
        <v>692</v>
      </c>
      <c r="AK7" s="10">
        <v>539</v>
      </c>
      <c r="AL7" s="10">
        <v>143</v>
      </c>
      <c r="AM7" s="10">
        <v>38</v>
      </c>
      <c r="AN7" s="10">
        <v>294</v>
      </c>
      <c r="AO7" s="10"/>
      <c r="AP7" s="10">
        <v>390</v>
      </c>
      <c r="AQ7" s="10">
        <v>732</v>
      </c>
      <c r="AR7" s="10">
        <v>133</v>
      </c>
    </row>
    <row r="8" spans="2:44" ht="30" customHeight="1" x14ac:dyDescent="0.5">
      <c r="B8" s="11" t="s">
        <v>19</v>
      </c>
      <c r="C8" s="11">
        <v>2011</v>
      </c>
      <c r="D8" s="11">
        <v>992</v>
      </c>
      <c r="E8" s="11">
        <v>1015</v>
      </c>
      <c r="F8" s="11"/>
      <c r="G8" s="11">
        <v>280</v>
      </c>
      <c r="H8" s="11">
        <v>341</v>
      </c>
      <c r="I8" s="11">
        <v>343</v>
      </c>
      <c r="J8" s="11">
        <v>343</v>
      </c>
      <c r="K8" s="11">
        <v>283</v>
      </c>
      <c r="L8" s="11">
        <v>420</v>
      </c>
      <c r="M8" s="11"/>
      <c r="N8" s="11">
        <v>541</v>
      </c>
      <c r="O8" s="11">
        <v>522</v>
      </c>
      <c r="P8" s="11">
        <v>441</v>
      </c>
      <c r="Q8" s="11">
        <v>502</v>
      </c>
      <c r="R8" s="11"/>
      <c r="S8" s="11">
        <v>282</v>
      </c>
      <c r="T8" s="11">
        <v>261</v>
      </c>
      <c r="U8" s="11">
        <v>161</v>
      </c>
      <c r="V8" s="11">
        <v>181</v>
      </c>
      <c r="W8" s="11">
        <v>141</v>
      </c>
      <c r="X8" s="11">
        <v>181</v>
      </c>
      <c r="Y8" s="11">
        <v>161</v>
      </c>
      <c r="Z8" s="11">
        <v>80</v>
      </c>
      <c r="AA8" s="11">
        <v>221</v>
      </c>
      <c r="AB8" s="11">
        <v>181</v>
      </c>
      <c r="AC8" s="11">
        <v>101</v>
      </c>
      <c r="AD8" s="11">
        <v>60</v>
      </c>
      <c r="AE8" s="11"/>
      <c r="AF8" s="11">
        <v>714</v>
      </c>
      <c r="AG8" s="11">
        <v>797</v>
      </c>
      <c r="AH8" s="11">
        <v>308</v>
      </c>
      <c r="AI8" s="11"/>
      <c r="AJ8" s="11">
        <v>674</v>
      </c>
      <c r="AK8" s="11">
        <v>545</v>
      </c>
      <c r="AL8" s="11">
        <v>138</v>
      </c>
      <c r="AM8" s="11">
        <v>36</v>
      </c>
      <c r="AN8" s="11">
        <v>298</v>
      </c>
      <c r="AO8" s="11"/>
      <c r="AP8" s="11">
        <v>383</v>
      </c>
      <c r="AQ8" s="11">
        <v>736</v>
      </c>
      <c r="AR8" s="11">
        <v>130</v>
      </c>
    </row>
    <row r="9" spans="2:44" x14ac:dyDescent="0.5">
      <c r="B9" s="18" t="s">
        <v>254</v>
      </c>
      <c r="C9" s="17">
        <v>0.183372953829677</v>
      </c>
      <c r="D9" s="17">
        <v>0.181477288998351</v>
      </c>
      <c r="E9" s="17">
        <v>0.18484724625216301</v>
      </c>
      <c r="F9" s="17"/>
      <c r="G9" s="17">
        <v>0.22219831557536601</v>
      </c>
      <c r="H9" s="17">
        <v>0.227119759164921</v>
      </c>
      <c r="I9" s="17">
        <v>0.226391783839617</v>
      </c>
      <c r="J9" s="17">
        <v>0.14443786483128901</v>
      </c>
      <c r="K9" s="17">
        <v>0.12462143131185301</v>
      </c>
      <c r="L9" s="17">
        <v>0.15824858221281099</v>
      </c>
      <c r="M9" s="17"/>
      <c r="N9" s="17">
        <v>0.21222772598332401</v>
      </c>
      <c r="O9" s="17">
        <v>0.18568930521274499</v>
      </c>
      <c r="P9" s="17">
        <v>0.17771055455266099</v>
      </c>
      <c r="Q9" s="17">
        <v>0.15666860262096599</v>
      </c>
      <c r="R9" s="17"/>
      <c r="S9" s="17">
        <v>0.23023200635618099</v>
      </c>
      <c r="T9" s="17">
        <v>0.14221454733570299</v>
      </c>
      <c r="U9" s="17">
        <v>0.168242119921091</v>
      </c>
      <c r="V9" s="17">
        <v>0.186787711367399</v>
      </c>
      <c r="W9" s="17">
        <v>0.23693093338989499</v>
      </c>
      <c r="X9" s="17">
        <v>0.19982470803507499</v>
      </c>
      <c r="Y9" s="17">
        <v>0.192420508722349</v>
      </c>
      <c r="Z9" s="17">
        <v>0.16589838004429699</v>
      </c>
      <c r="AA9" s="17">
        <v>0.190755024554078</v>
      </c>
      <c r="AB9" s="17">
        <v>0.17314308653235</v>
      </c>
      <c r="AC9" s="17">
        <v>0.11670846204095001</v>
      </c>
      <c r="AD9" s="17">
        <v>0.11198614252973201</v>
      </c>
      <c r="AE9" s="17"/>
      <c r="AF9" s="17">
        <v>0.17610853322947501</v>
      </c>
      <c r="AG9" s="17">
        <v>0.17151590319169599</v>
      </c>
      <c r="AH9" s="17">
        <v>0.21694818397834101</v>
      </c>
      <c r="AI9" s="17"/>
      <c r="AJ9" s="17">
        <v>0.19624813805298</v>
      </c>
      <c r="AK9" s="17">
        <v>0.191032560870703</v>
      </c>
      <c r="AL9" s="17">
        <v>0.13224428076334599</v>
      </c>
      <c r="AM9" s="17">
        <v>0.13864228741523801</v>
      </c>
      <c r="AN9" s="17">
        <v>0.178742831640477</v>
      </c>
      <c r="AO9" s="17"/>
      <c r="AP9" s="17">
        <v>0.17259138428351101</v>
      </c>
      <c r="AQ9" s="17">
        <v>0.21049235898698701</v>
      </c>
      <c r="AR9" s="17">
        <v>0.18054995306699601</v>
      </c>
    </row>
    <row r="10" spans="2:44" x14ac:dyDescent="0.5">
      <c r="B10" s="18" t="s">
        <v>255</v>
      </c>
      <c r="C10" s="17">
        <v>0.50321423583051605</v>
      </c>
      <c r="D10" s="17">
        <v>0.48309193040198201</v>
      </c>
      <c r="E10" s="17">
        <v>0.52297231878533001</v>
      </c>
      <c r="F10" s="17"/>
      <c r="G10" s="17">
        <v>0.41261697131569203</v>
      </c>
      <c r="H10" s="17">
        <v>0.44061303975419502</v>
      </c>
      <c r="I10" s="17">
        <v>0.499379646192533</v>
      </c>
      <c r="J10" s="17">
        <v>0.52532621942027302</v>
      </c>
      <c r="K10" s="17">
        <v>0.54370265459575695</v>
      </c>
      <c r="L10" s="17">
        <v>0.57219256917991201</v>
      </c>
      <c r="M10" s="17"/>
      <c r="N10" s="17">
        <v>0.52233322136557603</v>
      </c>
      <c r="O10" s="17">
        <v>0.50184521657522996</v>
      </c>
      <c r="P10" s="17">
        <v>0.48813842888759001</v>
      </c>
      <c r="Q10" s="17">
        <v>0.49439032080774198</v>
      </c>
      <c r="R10" s="17"/>
      <c r="S10" s="17">
        <v>0.46033733157414902</v>
      </c>
      <c r="T10" s="17">
        <v>0.52900172723910099</v>
      </c>
      <c r="U10" s="17">
        <v>0.52169439663373496</v>
      </c>
      <c r="V10" s="17">
        <v>0.52837078139791205</v>
      </c>
      <c r="W10" s="17">
        <v>0.46960196188284897</v>
      </c>
      <c r="X10" s="17">
        <v>0.46593059480467103</v>
      </c>
      <c r="Y10" s="17">
        <v>0.47697032467369199</v>
      </c>
      <c r="Z10" s="17">
        <v>0.48485181514752201</v>
      </c>
      <c r="AA10" s="17">
        <v>0.49352134718696999</v>
      </c>
      <c r="AB10" s="17">
        <v>0.54006860801829704</v>
      </c>
      <c r="AC10" s="17">
        <v>0.605020158136511</v>
      </c>
      <c r="AD10" s="17">
        <v>0.50654161443315804</v>
      </c>
      <c r="AE10" s="17"/>
      <c r="AF10" s="17">
        <v>0.491200073251092</v>
      </c>
      <c r="AG10" s="17">
        <v>0.53654373628236995</v>
      </c>
      <c r="AH10" s="17">
        <v>0.49204669398575401</v>
      </c>
      <c r="AI10" s="17"/>
      <c r="AJ10" s="17">
        <v>0.52052709003928999</v>
      </c>
      <c r="AK10" s="17">
        <v>0.48080593625519402</v>
      </c>
      <c r="AL10" s="17">
        <v>0.56700415666505899</v>
      </c>
      <c r="AM10" s="17">
        <v>0.28154816373529501</v>
      </c>
      <c r="AN10" s="17">
        <v>0.51211949512694299</v>
      </c>
      <c r="AO10" s="17"/>
      <c r="AP10" s="17">
        <v>0.531367894801833</v>
      </c>
      <c r="AQ10" s="17">
        <v>0.51193130074124504</v>
      </c>
      <c r="AR10" s="17">
        <v>0.53187781011546598</v>
      </c>
    </row>
    <row r="11" spans="2:44" x14ac:dyDescent="0.5">
      <c r="B11" s="18" t="s">
        <v>256</v>
      </c>
      <c r="C11" s="17">
        <v>0.18877230695540301</v>
      </c>
      <c r="D11" s="17">
        <v>0.184519668773903</v>
      </c>
      <c r="E11" s="17">
        <v>0.192724445643531</v>
      </c>
      <c r="F11" s="17"/>
      <c r="G11" s="17">
        <v>0.138942365313977</v>
      </c>
      <c r="H11" s="17">
        <v>0.122300452693325</v>
      </c>
      <c r="I11" s="17">
        <v>0.15892959562918901</v>
      </c>
      <c r="J11" s="17">
        <v>0.24996584566551699</v>
      </c>
      <c r="K11" s="17">
        <v>0.248103369156561</v>
      </c>
      <c r="L11" s="17">
        <v>0.21035108583442699</v>
      </c>
      <c r="M11" s="17"/>
      <c r="N11" s="17">
        <v>0.15647434020329301</v>
      </c>
      <c r="O11" s="17">
        <v>0.200132229580224</v>
      </c>
      <c r="P11" s="17">
        <v>0.18981268944194199</v>
      </c>
      <c r="Q11" s="17">
        <v>0.21067218249356301</v>
      </c>
      <c r="R11" s="17"/>
      <c r="S11" s="17">
        <v>0.16692210666479401</v>
      </c>
      <c r="T11" s="17">
        <v>0.21963465624848699</v>
      </c>
      <c r="U11" s="17">
        <v>0.21179850903189301</v>
      </c>
      <c r="V11" s="17">
        <v>0.18718837967579099</v>
      </c>
      <c r="W11" s="17">
        <v>0.18678189876031001</v>
      </c>
      <c r="X11" s="17">
        <v>0.17326756531735901</v>
      </c>
      <c r="Y11" s="17">
        <v>0.19234254035787601</v>
      </c>
      <c r="Z11" s="17">
        <v>0.223309633188467</v>
      </c>
      <c r="AA11" s="17">
        <v>0.179454966746113</v>
      </c>
      <c r="AB11" s="17">
        <v>0.18096681922902</v>
      </c>
      <c r="AC11" s="17">
        <v>0.131377313929642</v>
      </c>
      <c r="AD11" s="17">
        <v>0.25046836768234199</v>
      </c>
      <c r="AE11" s="17"/>
      <c r="AF11" s="17">
        <v>0.21151761500399699</v>
      </c>
      <c r="AG11" s="17">
        <v>0.18093089182733099</v>
      </c>
      <c r="AH11" s="17">
        <v>0.16323986627333401</v>
      </c>
      <c r="AI11" s="17"/>
      <c r="AJ11" s="17">
        <v>0.17033031723839101</v>
      </c>
      <c r="AK11" s="17">
        <v>0.167267108279783</v>
      </c>
      <c r="AL11" s="17">
        <v>0.23113690747068999</v>
      </c>
      <c r="AM11" s="17">
        <v>0.364347211628268</v>
      </c>
      <c r="AN11" s="17">
        <v>0.18672656917608399</v>
      </c>
      <c r="AO11" s="17"/>
      <c r="AP11" s="17">
        <v>0.152876022085257</v>
      </c>
      <c r="AQ11" s="17">
        <v>0.140445004321578</v>
      </c>
      <c r="AR11" s="17">
        <v>0.17605124076395101</v>
      </c>
    </row>
    <row r="12" spans="2:44" x14ac:dyDescent="0.5">
      <c r="B12" s="18" t="s">
        <v>257</v>
      </c>
      <c r="C12" s="17">
        <v>0.102127131160269</v>
      </c>
      <c r="D12" s="17">
        <v>0.124654087630379</v>
      </c>
      <c r="E12" s="17">
        <v>8.0512845426067903E-2</v>
      </c>
      <c r="F12" s="17"/>
      <c r="G12" s="17">
        <v>0.19399192037657001</v>
      </c>
      <c r="H12" s="17">
        <v>0.16415372405554499</v>
      </c>
      <c r="I12" s="17">
        <v>9.3213779517903994E-2</v>
      </c>
      <c r="J12" s="17">
        <v>7.0995299833152101E-2</v>
      </c>
      <c r="K12" s="17">
        <v>7.3531446859101596E-2</v>
      </c>
      <c r="L12" s="17">
        <v>4.2533024124451597E-2</v>
      </c>
      <c r="M12" s="17"/>
      <c r="N12" s="17">
        <v>9.0628059986184506E-2</v>
      </c>
      <c r="O12" s="17">
        <v>8.7084893586855394E-2</v>
      </c>
      <c r="P12" s="17">
        <v>0.120873888347757</v>
      </c>
      <c r="Q12" s="17">
        <v>0.11470952409776</v>
      </c>
      <c r="R12" s="17"/>
      <c r="S12" s="17">
        <v>0.132047721362058</v>
      </c>
      <c r="T12" s="17">
        <v>7.0215425973461004E-2</v>
      </c>
      <c r="U12" s="17">
        <v>9.1995139857307895E-2</v>
      </c>
      <c r="V12" s="17">
        <v>8.2140110915976894E-2</v>
      </c>
      <c r="W12" s="17">
        <v>8.5568028828883799E-2</v>
      </c>
      <c r="X12" s="17">
        <v>0.14371247870475801</v>
      </c>
      <c r="Y12" s="17">
        <v>0.11915458156896799</v>
      </c>
      <c r="Z12" s="17">
        <v>0.10049151041795901</v>
      </c>
      <c r="AA12" s="17">
        <v>9.5787617540829498E-2</v>
      </c>
      <c r="AB12" s="17">
        <v>8.3030321643682195E-2</v>
      </c>
      <c r="AC12" s="17">
        <v>0.129926449735948</v>
      </c>
      <c r="AD12" s="17">
        <v>9.1934455750580096E-2</v>
      </c>
      <c r="AE12" s="17"/>
      <c r="AF12" s="17">
        <v>9.7700259974320802E-2</v>
      </c>
      <c r="AG12" s="17">
        <v>9.2332995002223694E-2</v>
      </c>
      <c r="AH12" s="17">
        <v>9.7442373875372801E-2</v>
      </c>
      <c r="AI12" s="17"/>
      <c r="AJ12" s="17">
        <v>9.5328117641143004E-2</v>
      </c>
      <c r="AK12" s="17">
        <v>0.13242747725291701</v>
      </c>
      <c r="AL12" s="17">
        <v>6.9614655100904699E-2</v>
      </c>
      <c r="AM12" s="17">
        <v>0.160286793438849</v>
      </c>
      <c r="AN12" s="17">
        <v>8.9887577540541996E-2</v>
      </c>
      <c r="AO12" s="17"/>
      <c r="AP12" s="17">
        <v>0.121628686593936</v>
      </c>
      <c r="AQ12" s="17">
        <v>0.109906704902121</v>
      </c>
      <c r="AR12" s="17">
        <v>0.105150416473739</v>
      </c>
    </row>
    <row r="13" spans="2:44" x14ac:dyDescent="0.5">
      <c r="B13" s="18" t="s">
        <v>258</v>
      </c>
      <c r="C13" s="19">
        <v>2.2513372224134999E-2</v>
      </c>
      <c r="D13" s="19">
        <v>2.62570241953856E-2</v>
      </c>
      <c r="E13" s="19">
        <v>1.89431438929068E-2</v>
      </c>
      <c r="F13" s="19"/>
      <c r="G13" s="19">
        <v>3.2250427418393998E-2</v>
      </c>
      <c r="H13" s="19">
        <v>4.5813024332014597E-2</v>
      </c>
      <c r="I13" s="19">
        <v>2.20851948207571E-2</v>
      </c>
      <c r="J13" s="19">
        <v>9.2747702497682407E-3</v>
      </c>
      <c r="K13" s="19">
        <v>1.0041098076727499E-2</v>
      </c>
      <c r="L13" s="19">
        <v>1.6674738648398101E-2</v>
      </c>
      <c r="M13" s="19"/>
      <c r="N13" s="19">
        <v>1.8336652461621701E-2</v>
      </c>
      <c r="O13" s="19">
        <v>2.5248355044945998E-2</v>
      </c>
      <c r="P13" s="19">
        <v>2.3464438770050399E-2</v>
      </c>
      <c r="Q13" s="19">
        <v>2.3559369979968402E-2</v>
      </c>
      <c r="R13" s="19"/>
      <c r="S13" s="19">
        <v>1.0460834042819099E-2</v>
      </c>
      <c r="T13" s="19">
        <v>3.8933643203247402E-2</v>
      </c>
      <c r="U13" s="19">
        <v>6.2698345559729198E-3</v>
      </c>
      <c r="V13" s="19">
        <v>1.55130166429206E-2</v>
      </c>
      <c r="W13" s="19">
        <v>2.1117177138062201E-2</v>
      </c>
      <c r="X13" s="19">
        <v>1.7264653138137302E-2</v>
      </c>
      <c r="Y13" s="19">
        <v>1.91120446771153E-2</v>
      </c>
      <c r="Z13" s="19">
        <v>2.5448661201754801E-2</v>
      </c>
      <c r="AA13" s="19">
        <v>4.0481043972009502E-2</v>
      </c>
      <c r="AB13" s="19">
        <v>2.2791164576650699E-2</v>
      </c>
      <c r="AC13" s="19">
        <v>1.69676161569489E-2</v>
      </c>
      <c r="AD13" s="19">
        <v>3.9069419604187798E-2</v>
      </c>
      <c r="AE13" s="19"/>
      <c r="AF13" s="19">
        <v>2.3473518541114999E-2</v>
      </c>
      <c r="AG13" s="19">
        <v>1.8676473696379699E-2</v>
      </c>
      <c r="AH13" s="19">
        <v>3.0322881887198699E-2</v>
      </c>
      <c r="AI13" s="19"/>
      <c r="AJ13" s="19">
        <v>1.75663370281956E-2</v>
      </c>
      <c r="AK13" s="19">
        <v>2.84669173414029E-2</v>
      </c>
      <c r="AL13" s="19">
        <v>0</v>
      </c>
      <c r="AM13" s="19">
        <v>5.5175543782349901E-2</v>
      </c>
      <c r="AN13" s="19">
        <v>3.2523526515954498E-2</v>
      </c>
      <c r="AO13" s="19"/>
      <c r="AP13" s="19">
        <v>2.1536012235464402E-2</v>
      </c>
      <c r="AQ13" s="19">
        <v>2.7224631048068899E-2</v>
      </c>
      <c r="AR13" s="19">
        <v>6.37057957984792E-3</v>
      </c>
    </row>
    <row r="14" spans="2:44" x14ac:dyDescent="0.5">
      <c r="B14" s="16"/>
    </row>
    <row r="15" spans="2:44" x14ac:dyDescent="0.5">
      <c r="B15" t="s">
        <v>76</v>
      </c>
    </row>
    <row r="16" spans="2:44" x14ac:dyDescent="0.5">
      <c r="B16" t="s">
        <v>77</v>
      </c>
    </row>
    <row r="18" spans="2:2" x14ac:dyDescent="0.5">
      <c r="B18" s="8" t="str">
        <f>HYPERLINK("#'Contents'!A1", "Return to Contents")</f>
        <v>Return to Contents</v>
      </c>
    </row>
  </sheetData>
  <mergeCells count="8">
    <mergeCell ref="AJ5:AN5"/>
    <mergeCell ref="AP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B2:AR18"/>
  <sheetViews>
    <sheetView showGridLines="0" workbookViewId="0">
      <pane xSplit="2" topLeftCell="C1" activePane="topRight" state="frozen"/>
      <selection pane="topRight"/>
    </sheetView>
  </sheetViews>
  <sheetFormatPr defaultColWidth="10.8203125" defaultRowHeight="14.35" x14ac:dyDescent="0.5"/>
  <cols>
    <col min="2" max="2" width="25.703125" customWidth="1"/>
    <col min="3" max="5" width="10.703125" customWidth="1"/>
    <col min="6" max="6" width="2.17578125" customWidth="1"/>
    <col min="7" max="12" width="10.703125" customWidth="1"/>
    <col min="13" max="13" width="2.17578125" customWidth="1"/>
    <col min="14" max="17" width="10.703125" customWidth="1"/>
    <col min="18" max="18" width="2.17578125" customWidth="1"/>
    <col min="19" max="30" width="10.703125" customWidth="1"/>
    <col min="31" max="31" width="2.17578125" customWidth="1"/>
    <col min="32" max="34" width="10.703125" customWidth="1"/>
    <col min="35" max="35" width="2.17578125" customWidth="1"/>
    <col min="36" max="40" width="10.703125" customWidth="1"/>
    <col min="41" max="41" width="2.17578125" customWidth="1"/>
    <col min="42" max="44" width="10.703125" customWidth="1"/>
    <col min="45" max="45" width="2.17578125" customWidth="1"/>
  </cols>
  <sheetData>
    <row r="2" spans="2:44" ht="40" customHeight="1" x14ac:dyDescent="0.5">
      <c r="D2" s="30" t="s">
        <v>263</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row>
    <row r="5" spans="2:44" ht="30" customHeight="1" x14ac:dyDescent="0.5">
      <c r="B5" s="15"/>
      <c r="C5" s="15"/>
      <c r="D5" s="29" t="s">
        <v>50</v>
      </c>
      <c r="E5" s="29"/>
      <c r="F5" s="15"/>
      <c r="G5" s="29" t="s">
        <v>51</v>
      </c>
      <c r="H5" s="29"/>
      <c r="I5" s="29"/>
      <c r="J5" s="29"/>
      <c r="K5" s="29"/>
      <c r="L5" s="29"/>
      <c r="M5" s="15"/>
      <c r="N5" s="29" t="s">
        <v>52</v>
      </c>
      <c r="O5" s="29"/>
      <c r="P5" s="29"/>
      <c r="Q5" s="29"/>
      <c r="R5" s="15"/>
      <c r="S5" s="29" t="s">
        <v>53</v>
      </c>
      <c r="T5" s="29"/>
      <c r="U5" s="29"/>
      <c r="V5" s="29"/>
      <c r="W5" s="29"/>
      <c r="X5" s="29"/>
      <c r="Y5" s="29"/>
      <c r="Z5" s="29"/>
      <c r="AA5" s="29"/>
      <c r="AB5" s="29"/>
      <c r="AC5" s="29"/>
      <c r="AD5" s="29"/>
      <c r="AE5" s="15"/>
      <c r="AF5" s="29" t="s">
        <v>54</v>
      </c>
      <c r="AG5" s="29"/>
      <c r="AH5" s="29"/>
      <c r="AI5" s="15"/>
      <c r="AJ5" s="29" t="s">
        <v>55</v>
      </c>
      <c r="AK5" s="29"/>
      <c r="AL5" s="29"/>
      <c r="AM5" s="29"/>
      <c r="AN5" s="29"/>
      <c r="AO5" s="15"/>
      <c r="AP5" s="29" t="s">
        <v>56</v>
      </c>
      <c r="AQ5" s="29"/>
      <c r="AR5" s="29"/>
    </row>
    <row r="6" spans="2:44" ht="43" x14ac:dyDescent="0.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row>
    <row r="7" spans="2:44" ht="30" customHeight="1" x14ac:dyDescent="0.5">
      <c r="B7" s="10" t="s">
        <v>18</v>
      </c>
      <c r="C7" s="10">
        <v>2011</v>
      </c>
      <c r="D7" s="10">
        <v>973</v>
      </c>
      <c r="E7" s="10">
        <v>1034</v>
      </c>
      <c r="F7" s="10"/>
      <c r="G7" s="10">
        <v>293</v>
      </c>
      <c r="H7" s="10">
        <v>293</v>
      </c>
      <c r="I7" s="10">
        <v>331</v>
      </c>
      <c r="J7" s="10">
        <v>331</v>
      </c>
      <c r="K7" s="10">
        <v>305</v>
      </c>
      <c r="L7" s="10">
        <v>458</v>
      </c>
      <c r="M7" s="10"/>
      <c r="N7" s="10">
        <v>545</v>
      </c>
      <c r="O7" s="10">
        <v>548</v>
      </c>
      <c r="P7" s="10">
        <v>415</v>
      </c>
      <c r="Q7" s="10">
        <v>498</v>
      </c>
      <c r="R7" s="10"/>
      <c r="S7" s="10">
        <v>288</v>
      </c>
      <c r="T7" s="10">
        <v>268</v>
      </c>
      <c r="U7" s="10">
        <v>162</v>
      </c>
      <c r="V7" s="10">
        <v>184</v>
      </c>
      <c r="W7" s="10">
        <v>142</v>
      </c>
      <c r="X7" s="10">
        <v>193</v>
      </c>
      <c r="Y7" s="10">
        <v>161</v>
      </c>
      <c r="Z7" s="10">
        <v>83</v>
      </c>
      <c r="AA7" s="10">
        <v>227</v>
      </c>
      <c r="AB7" s="10">
        <v>144</v>
      </c>
      <c r="AC7" s="10">
        <v>107</v>
      </c>
      <c r="AD7" s="10">
        <v>52</v>
      </c>
      <c r="AE7" s="10"/>
      <c r="AF7" s="10">
        <v>728</v>
      </c>
      <c r="AG7" s="10">
        <v>785</v>
      </c>
      <c r="AH7" s="10">
        <v>299</v>
      </c>
      <c r="AI7" s="10"/>
      <c r="AJ7" s="10">
        <v>692</v>
      </c>
      <c r="AK7" s="10">
        <v>539</v>
      </c>
      <c r="AL7" s="10">
        <v>143</v>
      </c>
      <c r="AM7" s="10">
        <v>38</v>
      </c>
      <c r="AN7" s="10">
        <v>294</v>
      </c>
      <c r="AO7" s="10"/>
      <c r="AP7" s="10">
        <v>390</v>
      </c>
      <c r="AQ7" s="10">
        <v>732</v>
      </c>
      <c r="AR7" s="10">
        <v>133</v>
      </c>
    </row>
    <row r="8" spans="2:44" ht="30" customHeight="1" x14ac:dyDescent="0.5">
      <c r="B8" s="11" t="s">
        <v>19</v>
      </c>
      <c r="C8" s="11">
        <v>2011</v>
      </c>
      <c r="D8" s="11">
        <v>992</v>
      </c>
      <c r="E8" s="11">
        <v>1015</v>
      </c>
      <c r="F8" s="11"/>
      <c r="G8" s="11">
        <v>280</v>
      </c>
      <c r="H8" s="11">
        <v>341</v>
      </c>
      <c r="I8" s="11">
        <v>343</v>
      </c>
      <c r="J8" s="11">
        <v>343</v>
      </c>
      <c r="K8" s="11">
        <v>283</v>
      </c>
      <c r="L8" s="11">
        <v>420</v>
      </c>
      <c r="M8" s="11"/>
      <c r="N8" s="11">
        <v>541</v>
      </c>
      <c r="O8" s="11">
        <v>522</v>
      </c>
      <c r="P8" s="11">
        <v>441</v>
      </c>
      <c r="Q8" s="11">
        <v>502</v>
      </c>
      <c r="R8" s="11"/>
      <c r="S8" s="11">
        <v>282</v>
      </c>
      <c r="T8" s="11">
        <v>261</v>
      </c>
      <c r="U8" s="11">
        <v>161</v>
      </c>
      <c r="V8" s="11">
        <v>181</v>
      </c>
      <c r="W8" s="11">
        <v>141</v>
      </c>
      <c r="X8" s="11">
        <v>181</v>
      </c>
      <c r="Y8" s="11">
        <v>161</v>
      </c>
      <c r="Z8" s="11">
        <v>80</v>
      </c>
      <c r="AA8" s="11">
        <v>221</v>
      </c>
      <c r="AB8" s="11">
        <v>181</v>
      </c>
      <c r="AC8" s="11">
        <v>101</v>
      </c>
      <c r="AD8" s="11">
        <v>60</v>
      </c>
      <c r="AE8" s="11"/>
      <c r="AF8" s="11">
        <v>714</v>
      </c>
      <c r="AG8" s="11">
        <v>797</v>
      </c>
      <c r="AH8" s="11">
        <v>308</v>
      </c>
      <c r="AI8" s="11"/>
      <c r="AJ8" s="11">
        <v>674</v>
      </c>
      <c r="AK8" s="11">
        <v>545</v>
      </c>
      <c r="AL8" s="11">
        <v>138</v>
      </c>
      <c r="AM8" s="11">
        <v>36</v>
      </c>
      <c r="AN8" s="11">
        <v>298</v>
      </c>
      <c r="AO8" s="11"/>
      <c r="AP8" s="11">
        <v>383</v>
      </c>
      <c r="AQ8" s="11">
        <v>736</v>
      </c>
      <c r="AR8" s="11">
        <v>130</v>
      </c>
    </row>
    <row r="9" spans="2:44" x14ac:dyDescent="0.5">
      <c r="B9" s="18" t="s">
        <v>254</v>
      </c>
      <c r="C9" s="17">
        <v>0.16272343938262099</v>
      </c>
      <c r="D9" s="17">
        <v>0.154572029561794</v>
      </c>
      <c r="E9" s="17">
        <v>0.16929156974177501</v>
      </c>
      <c r="F9" s="17"/>
      <c r="G9" s="17">
        <v>0.21647737653693999</v>
      </c>
      <c r="H9" s="17">
        <v>0.19879009016065</v>
      </c>
      <c r="I9" s="17">
        <v>0.179465029444143</v>
      </c>
      <c r="J9" s="17">
        <v>0.128386970870221</v>
      </c>
      <c r="K9" s="17">
        <v>0.132431999898634</v>
      </c>
      <c r="L9" s="17">
        <v>0.132409631465326</v>
      </c>
      <c r="M9" s="17"/>
      <c r="N9" s="17">
        <v>0.18882237747928499</v>
      </c>
      <c r="O9" s="17">
        <v>0.150487306064398</v>
      </c>
      <c r="P9" s="17">
        <v>0.15319957708571999</v>
      </c>
      <c r="Q9" s="17">
        <v>0.157307854824184</v>
      </c>
      <c r="R9" s="17"/>
      <c r="S9" s="17">
        <v>0.24175923041139</v>
      </c>
      <c r="T9" s="17">
        <v>0.13619186275749001</v>
      </c>
      <c r="U9" s="17">
        <v>0.17320853392649299</v>
      </c>
      <c r="V9" s="17">
        <v>0.15563759561002499</v>
      </c>
      <c r="W9" s="17">
        <v>0.17126261841298701</v>
      </c>
      <c r="X9" s="17">
        <v>0.169832861925312</v>
      </c>
      <c r="Y9" s="17">
        <v>0.14787237815100501</v>
      </c>
      <c r="Z9" s="17">
        <v>0.14415729970643801</v>
      </c>
      <c r="AA9" s="17">
        <v>0.14735881322183</v>
      </c>
      <c r="AB9" s="17">
        <v>0.120312800932819</v>
      </c>
      <c r="AC9" s="17">
        <v>0.15019485555679901</v>
      </c>
      <c r="AD9" s="17">
        <v>0.12877065540367999</v>
      </c>
      <c r="AE9" s="17"/>
      <c r="AF9" s="17">
        <v>0.155610678921666</v>
      </c>
      <c r="AG9" s="17">
        <v>0.13146816050622701</v>
      </c>
      <c r="AH9" s="17">
        <v>0.22883181809959299</v>
      </c>
      <c r="AI9" s="17"/>
      <c r="AJ9" s="17">
        <v>0.15730318464717599</v>
      </c>
      <c r="AK9" s="17">
        <v>0.17537661253411899</v>
      </c>
      <c r="AL9" s="17">
        <v>0.12877239402492499</v>
      </c>
      <c r="AM9" s="17">
        <v>7.6086335885689096E-2</v>
      </c>
      <c r="AN9" s="17">
        <v>0.17698811713575699</v>
      </c>
      <c r="AO9" s="17"/>
      <c r="AP9" s="17">
        <v>0.14392663932051999</v>
      </c>
      <c r="AQ9" s="17">
        <v>0.203189991531673</v>
      </c>
      <c r="AR9" s="17">
        <v>0.16594476281933501</v>
      </c>
    </row>
    <row r="10" spans="2:44" x14ac:dyDescent="0.5">
      <c r="B10" s="18" t="s">
        <v>255</v>
      </c>
      <c r="C10" s="17">
        <v>0.50766921564270795</v>
      </c>
      <c r="D10" s="17">
        <v>0.50096768221812704</v>
      </c>
      <c r="E10" s="17">
        <v>0.51526765072735803</v>
      </c>
      <c r="F10" s="17"/>
      <c r="G10" s="17">
        <v>0.46355366158549099</v>
      </c>
      <c r="H10" s="17">
        <v>0.47379045206306802</v>
      </c>
      <c r="I10" s="17">
        <v>0.52835308892930599</v>
      </c>
      <c r="J10" s="17">
        <v>0.53193296705172299</v>
      </c>
      <c r="K10" s="17">
        <v>0.52060699783555098</v>
      </c>
      <c r="L10" s="17">
        <v>0.51913908951506504</v>
      </c>
      <c r="M10" s="17"/>
      <c r="N10" s="17">
        <v>0.53691096978835595</v>
      </c>
      <c r="O10" s="17">
        <v>0.52943534528438496</v>
      </c>
      <c r="P10" s="17">
        <v>0.51064892681114105</v>
      </c>
      <c r="Q10" s="17">
        <v>0.45000015549099398</v>
      </c>
      <c r="R10" s="17"/>
      <c r="S10" s="17">
        <v>0.436940054932139</v>
      </c>
      <c r="T10" s="17">
        <v>0.55453735120386405</v>
      </c>
      <c r="U10" s="17">
        <v>0.46883763663942801</v>
      </c>
      <c r="V10" s="17">
        <v>0.51837818035369698</v>
      </c>
      <c r="W10" s="17">
        <v>0.521852312076868</v>
      </c>
      <c r="X10" s="17">
        <v>0.53039428146252798</v>
      </c>
      <c r="Y10" s="17">
        <v>0.46034359232098299</v>
      </c>
      <c r="Z10" s="17">
        <v>0.522421358801195</v>
      </c>
      <c r="AA10" s="17">
        <v>0.51411225325034904</v>
      </c>
      <c r="AB10" s="17">
        <v>0.51706692699054502</v>
      </c>
      <c r="AC10" s="17">
        <v>0.57834805885815499</v>
      </c>
      <c r="AD10" s="17">
        <v>0.54244755901409902</v>
      </c>
      <c r="AE10" s="17"/>
      <c r="AF10" s="17">
        <v>0.49589047345701798</v>
      </c>
      <c r="AG10" s="17">
        <v>0.54583777474837303</v>
      </c>
      <c r="AH10" s="17">
        <v>0.470282779741719</v>
      </c>
      <c r="AI10" s="17"/>
      <c r="AJ10" s="17">
        <v>0.52984871205845896</v>
      </c>
      <c r="AK10" s="17">
        <v>0.49110707680589399</v>
      </c>
      <c r="AL10" s="17">
        <v>0.55128771914710994</v>
      </c>
      <c r="AM10" s="17">
        <v>0.45081844548866801</v>
      </c>
      <c r="AN10" s="17">
        <v>0.50024590881707498</v>
      </c>
      <c r="AO10" s="17"/>
      <c r="AP10" s="17">
        <v>0.55237099151501001</v>
      </c>
      <c r="AQ10" s="17">
        <v>0.505448410426104</v>
      </c>
      <c r="AR10" s="17">
        <v>0.52420732459341501</v>
      </c>
    </row>
    <row r="11" spans="2:44" x14ac:dyDescent="0.5">
      <c r="B11" s="18" t="s">
        <v>256</v>
      </c>
      <c r="C11" s="17">
        <v>0.21736622584648899</v>
      </c>
      <c r="D11" s="17">
        <v>0.21439107526040199</v>
      </c>
      <c r="E11" s="17">
        <v>0.220182138615969</v>
      </c>
      <c r="F11" s="17"/>
      <c r="G11" s="17">
        <v>0.13092424901917199</v>
      </c>
      <c r="H11" s="17">
        <v>0.16856229372253101</v>
      </c>
      <c r="I11" s="17">
        <v>0.17529931586705699</v>
      </c>
      <c r="J11" s="17">
        <v>0.25122548328931699</v>
      </c>
      <c r="K11" s="17">
        <v>0.25093975362364301</v>
      </c>
      <c r="L11" s="17">
        <v>0.29867116707499702</v>
      </c>
      <c r="M11" s="17"/>
      <c r="N11" s="17">
        <v>0.19282136325664601</v>
      </c>
      <c r="O11" s="17">
        <v>0.232248940217576</v>
      </c>
      <c r="P11" s="17">
        <v>0.20898165258363999</v>
      </c>
      <c r="Q11" s="17">
        <v>0.235934971706416</v>
      </c>
      <c r="R11" s="17"/>
      <c r="S11" s="17">
        <v>0.183724324961138</v>
      </c>
      <c r="T11" s="17">
        <v>0.214346662649783</v>
      </c>
      <c r="U11" s="17">
        <v>0.27841925170752801</v>
      </c>
      <c r="V11" s="17">
        <v>0.219024073777217</v>
      </c>
      <c r="W11" s="17">
        <v>0.19686327654959099</v>
      </c>
      <c r="X11" s="17">
        <v>0.19044268619051799</v>
      </c>
      <c r="Y11" s="17">
        <v>0.28837553464761401</v>
      </c>
      <c r="Z11" s="17">
        <v>0.210415630166462</v>
      </c>
      <c r="AA11" s="17">
        <v>0.208807673618228</v>
      </c>
      <c r="AB11" s="17">
        <v>0.26011679994529102</v>
      </c>
      <c r="AC11" s="17">
        <v>0.16281716327550599</v>
      </c>
      <c r="AD11" s="17">
        <v>0.162094429314594</v>
      </c>
      <c r="AE11" s="17"/>
      <c r="AF11" s="17">
        <v>0.24290725699997201</v>
      </c>
      <c r="AG11" s="17">
        <v>0.21620279657863201</v>
      </c>
      <c r="AH11" s="17">
        <v>0.174771495033817</v>
      </c>
      <c r="AI11" s="17"/>
      <c r="AJ11" s="17">
        <v>0.22774564939748199</v>
      </c>
      <c r="AK11" s="17">
        <v>0.18314678746042601</v>
      </c>
      <c r="AL11" s="17">
        <v>0.25986482958813101</v>
      </c>
      <c r="AM11" s="17">
        <v>0.391982645457356</v>
      </c>
      <c r="AN11" s="17">
        <v>0.19030222298209301</v>
      </c>
      <c r="AO11" s="17"/>
      <c r="AP11" s="17">
        <v>0.20441286072805701</v>
      </c>
      <c r="AQ11" s="17">
        <v>0.165884728154502</v>
      </c>
      <c r="AR11" s="17">
        <v>0.23164749335846099</v>
      </c>
    </row>
    <row r="12" spans="2:44" x14ac:dyDescent="0.5">
      <c r="B12" s="18" t="s">
        <v>257</v>
      </c>
      <c r="C12" s="17">
        <v>9.3910673927965094E-2</v>
      </c>
      <c r="D12" s="17">
        <v>0.10854421178842</v>
      </c>
      <c r="E12" s="17">
        <v>7.9978222130444906E-2</v>
      </c>
      <c r="F12" s="17"/>
      <c r="G12" s="17">
        <v>0.15154442772565299</v>
      </c>
      <c r="H12" s="17">
        <v>0.13646855859849899</v>
      </c>
      <c r="I12" s="17">
        <v>9.7681047790756204E-2</v>
      </c>
      <c r="J12" s="17">
        <v>8.8454578788738206E-2</v>
      </c>
      <c r="K12" s="17">
        <v>7.2912765948627695E-2</v>
      </c>
      <c r="L12" s="17">
        <v>3.6479680567912599E-2</v>
      </c>
      <c r="M12" s="17"/>
      <c r="N12" s="17">
        <v>6.8505787208855598E-2</v>
      </c>
      <c r="O12" s="17">
        <v>7.5193341268017105E-2</v>
      </c>
      <c r="P12" s="17">
        <v>0.11066409462914301</v>
      </c>
      <c r="Q12" s="17">
        <v>0.124908981623503</v>
      </c>
      <c r="R12" s="17"/>
      <c r="S12" s="17">
        <v>0.108714662177674</v>
      </c>
      <c r="T12" s="17">
        <v>7.1263377146000201E-2</v>
      </c>
      <c r="U12" s="17">
        <v>7.3459557808610895E-2</v>
      </c>
      <c r="V12" s="17">
        <v>7.5956537527958098E-2</v>
      </c>
      <c r="W12" s="17">
        <v>9.0008738122786203E-2</v>
      </c>
      <c r="X12" s="17">
        <v>9.3700902188014107E-2</v>
      </c>
      <c r="Y12" s="17">
        <v>9.7402004327830305E-2</v>
      </c>
      <c r="Z12" s="17">
        <v>0.11042832454774699</v>
      </c>
      <c r="AA12" s="17">
        <v>0.112461312617049</v>
      </c>
      <c r="AB12" s="17">
        <v>8.8901171849020105E-2</v>
      </c>
      <c r="AC12" s="17">
        <v>8.8243896351616793E-2</v>
      </c>
      <c r="AD12" s="17">
        <v>0.16668735626762701</v>
      </c>
      <c r="AE12" s="17"/>
      <c r="AF12" s="17">
        <v>8.8920859762431498E-2</v>
      </c>
      <c r="AG12" s="17">
        <v>9.00701031184028E-2</v>
      </c>
      <c r="AH12" s="17">
        <v>0.109308588288011</v>
      </c>
      <c r="AI12" s="17"/>
      <c r="AJ12" s="17">
        <v>6.85655719605055E-2</v>
      </c>
      <c r="AK12" s="17">
        <v>0.12639437257459901</v>
      </c>
      <c r="AL12" s="17">
        <v>6.0075057239835E-2</v>
      </c>
      <c r="AM12" s="17">
        <v>8.1112573168286906E-2</v>
      </c>
      <c r="AN12" s="17">
        <v>0.105833307347484</v>
      </c>
      <c r="AO12" s="17"/>
      <c r="AP12" s="17">
        <v>8.0423307947214598E-2</v>
      </c>
      <c r="AQ12" s="17">
        <v>0.103814494775841</v>
      </c>
      <c r="AR12" s="17">
        <v>7.0875429216900501E-2</v>
      </c>
    </row>
    <row r="13" spans="2:44" x14ac:dyDescent="0.5">
      <c r="B13" s="18" t="s">
        <v>258</v>
      </c>
      <c r="C13" s="19">
        <v>1.8330445200216101E-2</v>
      </c>
      <c r="D13" s="19">
        <v>2.1525001171256799E-2</v>
      </c>
      <c r="E13" s="19">
        <v>1.52804187844533E-2</v>
      </c>
      <c r="F13" s="19"/>
      <c r="G13" s="19">
        <v>3.7500285132743401E-2</v>
      </c>
      <c r="H13" s="19">
        <v>2.23886054552512E-2</v>
      </c>
      <c r="I13" s="19">
        <v>1.9201517968738001E-2</v>
      </c>
      <c r="J13" s="19">
        <v>0</v>
      </c>
      <c r="K13" s="19">
        <v>2.31084826935447E-2</v>
      </c>
      <c r="L13" s="19">
        <v>1.33004313767002E-2</v>
      </c>
      <c r="M13" s="19"/>
      <c r="N13" s="19">
        <v>1.29395022668569E-2</v>
      </c>
      <c r="O13" s="19">
        <v>1.2635067165624099E-2</v>
      </c>
      <c r="P13" s="19">
        <v>1.6505748890357001E-2</v>
      </c>
      <c r="Q13" s="19">
        <v>3.1848036354903998E-2</v>
      </c>
      <c r="R13" s="19"/>
      <c r="S13" s="19">
        <v>2.88617275176591E-2</v>
      </c>
      <c r="T13" s="19">
        <v>2.3660746242863601E-2</v>
      </c>
      <c r="U13" s="19">
        <v>6.0750199179405101E-3</v>
      </c>
      <c r="V13" s="19">
        <v>3.10036127311029E-2</v>
      </c>
      <c r="W13" s="19">
        <v>2.0013054837768801E-2</v>
      </c>
      <c r="X13" s="19">
        <v>1.5629268233627799E-2</v>
      </c>
      <c r="Y13" s="19">
        <v>6.00649055256809E-3</v>
      </c>
      <c r="Z13" s="19">
        <v>1.25773867781572E-2</v>
      </c>
      <c r="AA13" s="19">
        <v>1.7259947292543602E-2</v>
      </c>
      <c r="AB13" s="19">
        <v>1.36023002823245E-2</v>
      </c>
      <c r="AC13" s="19">
        <v>2.0396025957922202E-2</v>
      </c>
      <c r="AD13" s="19">
        <v>0</v>
      </c>
      <c r="AE13" s="19"/>
      <c r="AF13" s="19">
        <v>1.66707308589122E-2</v>
      </c>
      <c r="AG13" s="19">
        <v>1.6421165048365601E-2</v>
      </c>
      <c r="AH13" s="19">
        <v>1.68053188368604E-2</v>
      </c>
      <c r="AI13" s="19"/>
      <c r="AJ13" s="19">
        <v>1.6536881936377201E-2</v>
      </c>
      <c r="AK13" s="19">
        <v>2.3975150624962902E-2</v>
      </c>
      <c r="AL13" s="19">
        <v>0</v>
      </c>
      <c r="AM13" s="19">
        <v>0</v>
      </c>
      <c r="AN13" s="19">
        <v>2.6630443717591001E-2</v>
      </c>
      <c r="AO13" s="19"/>
      <c r="AP13" s="19">
        <v>1.8866200489198799E-2</v>
      </c>
      <c r="AQ13" s="19">
        <v>2.16623751118801E-2</v>
      </c>
      <c r="AR13" s="19">
        <v>7.3249900118885197E-3</v>
      </c>
    </row>
    <row r="14" spans="2:44" x14ac:dyDescent="0.5">
      <c r="B14" s="16"/>
    </row>
    <row r="15" spans="2:44" x14ac:dyDescent="0.5">
      <c r="B15" t="s">
        <v>76</v>
      </c>
    </row>
    <row r="16" spans="2:44" x14ac:dyDescent="0.5">
      <c r="B16" t="s">
        <v>77</v>
      </c>
    </row>
    <row r="18" spans="2:2" x14ac:dyDescent="0.5">
      <c r="B18" s="8" t="str">
        <f>HYPERLINK("#'Contents'!A1", "Return to Contents")</f>
        <v>Return to Contents</v>
      </c>
    </row>
  </sheetData>
  <mergeCells count="8">
    <mergeCell ref="AJ5:AN5"/>
    <mergeCell ref="AP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AR22"/>
  <sheetViews>
    <sheetView showGridLines="0" workbookViewId="0">
      <pane xSplit="2" topLeftCell="C1" activePane="topRight" state="frozen"/>
      <selection pane="topRight"/>
    </sheetView>
  </sheetViews>
  <sheetFormatPr defaultColWidth="10.8203125" defaultRowHeight="14.35" x14ac:dyDescent="0.5"/>
  <cols>
    <col min="2" max="2" width="25.703125" customWidth="1"/>
    <col min="3" max="5" width="10.703125" customWidth="1"/>
    <col min="6" max="6" width="2.17578125" customWidth="1"/>
    <col min="7" max="12" width="10.703125" customWidth="1"/>
    <col min="13" max="13" width="2.17578125" customWidth="1"/>
    <col min="14" max="17" width="10.703125" customWidth="1"/>
    <col min="18" max="18" width="2.17578125" customWidth="1"/>
    <col min="19" max="30" width="10.703125" customWidth="1"/>
    <col min="31" max="31" width="2.17578125" customWidth="1"/>
    <col min="32" max="34" width="10.703125" customWidth="1"/>
    <col min="35" max="35" width="2.17578125" customWidth="1"/>
    <col min="36" max="40" width="10.703125" customWidth="1"/>
    <col min="41" max="41" width="2.17578125" customWidth="1"/>
    <col min="42" max="44" width="10.703125" customWidth="1"/>
    <col min="45" max="45" width="2.17578125" customWidth="1"/>
  </cols>
  <sheetData>
    <row r="2" spans="2:44" ht="40" customHeight="1" x14ac:dyDescent="0.5">
      <c r="D2" s="30" t="s">
        <v>92</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row>
    <row r="5" spans="2:44" ht="30" customHeight="1" x14ac:dyDescent="0.5">
      <c r="B5" s="15"/>
      <c r="C5" s="15"/>
      <c r="D5" s="29" t="s">
        <v>50</v>
      </c>
      <c r="E5" s="29"/>
      <c r="F5" s="15"/>
      <c r="G5" s="29" t="s">
        <v>51</v>
      </c>
      <c r="H5" s="29"/>
      <c r="I5" s="29"/>
      <c r="J5" s="29"/>
      <c r="K5" s="29"/>
      <c r="L5" s="29"/>
      <c r="M5" s="15"/>
      <c r="N5" s="29" t="s">
        <v>52</v>
      </c>
      <c r="O5" s="29"/>
      <c r="P5" s="29"/>
      <c r="Q5" s="29"/>
      <c r="R5" s="15"/>
      <c r="S5" s="29" t="s">
        <v>53</v>
      </c>
      <c r="T5" s="29"/>
      <c r="U5" s="29"/>
      <c r="V5" s="29"/>
      <c r="W5" s="29"/>
      <c r="X5" s="29"/>
      <c r="Y5" s="29"/>
      <c r="Z5" s="29"/>
      <c r="AA5" s="29"/>
      <c r="AB5" s="29"/>
      <c r="AC5" s="29"/>
      <c r="AD5" s="29"/>
      <c r="AE5" s="15"/>
      <c r="AF5" s="29" t="s">
        <v>54</v>
      </c>
      <c r="AG5" s="29"/>
      <c r="AH5" s="29"/>
      <c r="AI5" s="15"/>
      <c r="AJ5" s="29" t="s">
        <v>55</v>
      </c>
      <c r="AK5" s="29"/>
      <c r="AL5" s="29"/>
      <c r="AM5" s="29"/>
      <c r="AN5" s="29"/>
      <c r="AO5" s="15"/>
      <c r="AP5" s="29" t="s">
        <v>56</v>
      </c>
      <c r="AQ5" s="29"/>
      <c r="AR5" s="29"/>
    </row>
    <row r="6" spans="2:44" ht="43" x14ac:dyDescent="0.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row>
    <row r="7" spans="2:44" ht="30" customHeight="1" x14ac:dyDescent="0.5">
      <c r="B7" s="10" t="s">
        <v>18</v>
      </c>
      <c r="C7" s="10">
        <v>2011</v>
      </c>
      <c r="D7" s="10">
        <v>973</v>
      </c>
      <c r="E7" s="10">
        <v>1034</v>
      </c>
      <c r="F7" s="10"/>
      <c r="G7" s="10">
        <v>293</v>
      </c>
      <c r="H7" s="10">
        <v>293</v>
      </c>
      <c r="I7" s="10">
        <v>331</v>
      </c>
      <c r="J7" s="10">
        <v>331</v>
      </c>
      <c r="K7" s="10">
        <v>305</v>
      </c>
      <c r="L7" s="10">
        <v>458</v>
      </c>
      <c r="M7" s="10"/>
      <c r="N7" s="10">
        <v>545</v>
      </c>
      <c r="O7" s="10">
        <v>548</v>
      </c>
      <c r="P7" s="10">
        <v>415</v>
      </c>
      <c r="Q7" s="10">
        <v>498</v>
      </c>
      <c r="R7" s="10"/>
      <c r="S7" s="10">
        <v>288</v>
      </c>
      <c r="T7" s="10">
        <v>268</v>
      </c>
      <c r="U7" s="10">
        <v>162</v>
      </c>
      <c r="V7" s="10">
        <v>184</v>
      </c>
      <c r="W7" s="10">
        <v>142</v>
      </c>
      <c r="X7" s="10">
        <v>193</v>
      </c>
      <c r="Y7" s="10">
        <v>161</v>
      </c>
      <c r="Z7" s="10">
        <v>83</v>
      </c>
      <c r="AA7" s="10">
        <v>227</v>
      </c>
      <c r="AB7" s="10">
        <v>144</v>
      </c>
      <c r="AC7" s="10">
        <v>107</v>
      </c>
      <c r="AD7" s="10">
        <v>52</v>
      </c>
      <c r="AE7" s="10"/>
      <c r="AF7" s="10">
        <v>728</v>
      </c>
      <c r="AG7" s="10">
        <v>785</v>
      </c>
      <c r="AH7" s="10">
        <v>299</v>
      </c>
      <c r="AI7" s="10"/>
      <c r="AJ7" s="10">
        <v>692</v>
      </c>
      <c r="AK7" s="10">
        <v>539</v>
      </c>
      <c r="AL7" s="10">
        <v>143</v>
      </c>
      <c r="AM7" s="10">
        <v>38</v>
      </c>
      <c r="AN7" s="10">
        <v>294</v>
      </c>
      <c r="AO7" s="10"/>
      <c r="AP7" s="10">
        <v>390</v>
      </c>
      <c r="AQ7" s="10">
        <v>732</v>
      </c>
      <c r="AR7" s="10">
        <v>133</v>
      </c>
    </row>
    <row r="8" spans="2:44" ht="30" customHeight="1" x14ac:dyDescent="0.5">
      <c r="B8" s="11" t="s">
        <v>19</v>
      </c>
      <c r="C8" s="11">
        <v>2011</v>
      </c>
      <c r="D8" s="11">
        <v>992</v>
      </c>
      <c r="E8" s="11">
        <v>1015</v>
      </c>
      <c r="F8" s="11"/>
      <c r="G8" s="11">
        <v>280</v>
      </c>
      <c r="H8" s="11">
        <v>341</v>
      </c>
      <c r="I8" s="11">
        <v>343</v>
      </c>
      <c r="J8" s="11">
        <v>343</v>
      </c>
      <c r="K8" s="11">
        <v>283</v>
      </c>
      <c r="L8" s="11">
        <v>420</v>
      </c>
      <c r="M8" s="11"/>
      <c r="N8" s="11">
        <v>541</v>
      </c>
      <c r="O8" s="11">
        <v>522</v>
      </c>
      <c r="P8" s="11">
        <v>441</v>
      </c>
      <c r="Q8" s="11">
        <v>502</v>
      </c>
      <c r="R8" s="11"/>
      <c r="S8" s="11">
        <v>282</v>
      </c>
      <c r="T8" s="11">
        <v>261</v>
      </c>
      <c r="U8" s="11">
        <v>161</v>
      </c>
      <c r="V8" s="11">
        <v>181</v>
      </c>
      <c r="W8" s="11">
        <v>141</v>
      </c>
      <c r="X8" s="11">
        <v>181</v>
      </c>
      <c r="Y8" s="11">
        <v>161</v>
      </c>
      <c r="Z8" s="11">
        <v>80</v>
      </c>
      <c r="AA8" s="11">
        <v>221</v>
      </c>
      <c r="AB8" s="11">
        <v>181</v>
      </c>
      <c r="AC8" s="11">
        <v>101</v>
      </c>
      <c r="AD8" s="11">
        <v>60</v>
      </c>
      <c r="AE8" s="11"/>
      <c r="AF8" s="11">
        <v>714</v>
      </c>
      <c r="AG8" s="11">
        <v>797</v>
      </c>
      <c r="AH8" s="11">
        <v>308</v>
      </c>
      <c r="AI8" s="11"/>
      <c r="AJ8" s="11">
        <v>674</v>
      </c>
      <c r="AK8" s="11">
        <v>545</v>
      </c>
      <c r="AL8" s="11">
        <v>138</v>
      </c>
      <c r="AM8" s="11">
        <v>36</v>
      </c>
      <c r="AN8" s="11">
        <v>298</v>
      </c>
      <c r="AO8" s="11"/>
      <c r="AP8" s="11">
        <v>383</v>
      </c>
      <c r="AQ8" s="11">
        <v>736</v>
      </c>
      <c r="AR8" s="11">
        <v>130</v>
      </c>
    </row>
    <row r="9" spans="2:44" x14ac:dyDescent="0.5">
      <c r="B9" s="18" t="s">
        <v>82</v>
      </c>
      <c r="C9" s="17">
        <v>0.101922902359846</v>
      </c>
      <c r="D9" s="17">
        <v>0.10980578732183401</v>
      </c>
      <c r="E9" s="17">
        <v>9.3674323867079898E-2</v>
      </c>
      <c r="F9" s="17"/>
      <c r="G9" s="17">
        <v>5.8214825396554898E-2</v>
      </c>
      <c r="H9" s="17">
        <v>8.8223981648164598E-2</v>
      </c>
      <c r="I9" s="17">
        <v>9.3769111981740899E-2</v>
      </c>
      <c r="J9" s="17">
        <v>0.12770599314251299</v>
      </c>
      <c r="K9" s="17">
        <v>0.140479621771888</v>
      </c>
      <c r="L9" s="17">
        <v>0.101772437559251</v>
      </c>
      <c r="M9" s="17"/>
      <c r="N9" s="17">
        <v>7.7554316493421996E-2</v>
      </c>
      <c r="O9" s="17">
        <v>8.9197365217219202E-2</v>
      </c>
      <c r="P9" s="17">
        <v>0.113025650536675</v>
      </c>
      <c r="Q9" s="17">
        <v>0.13267875476623001</v>
      </c>
      <c r="R9" s="17"/>
      <c r="S9" s="17">
        <v>0.101777803628697</v>
      </c>
      <c r="T9" s="17">
        <v>0.10478199085882101</v>
      </c>
      <c r="U9" s="17">
        <v>7.7916222793057099E-2</v>
      </c>
      <c r="V9" s="17">
        <v>0.13043766139545601</v>
      </c>
      <c r="W9" s="17">
        <v>8.2229770143591299E-2</v>
      </c>
      <c r="X9" s="17">
        <v>6.98549339059438E-2</v>
      </c>
      <c r="Y9" s="17">
        <v>0.121899692568279</v>
      </c>
      <c r="Z9" s="17">
        <v>9.5095193335025197E-2</v>
      </c>
      <c r="AA9" s="17">
        <v>0.116261716570999</v>
      </c>
      <c r="AB9" s="17">
        <v>0.100148385740504</v>
      </c>
      <c r="AC9" s="17">
        <v>0.111564627465678</v>
      </c>
      <c r="AD9" s="17">
        <v>0.10336860098209801</v>
      </c>
      <c r="AE9" s="17"/>
      <c r="AF9" s="17">
        <v>0.16303716745678701</v>
      </c>
      <c r="AG9" s="17">
        <v>6.4424570095624703E-2</v>
      </c>
      <c r="AH9" s="17">
        <v>8.7235637017623505E-2</v>
      </c>
      <c r="AI9" s="17"/>
      <c r="AJ9" s="17">
        <v>0.120861237755057</v>
      </c>
      <c r="AK9" s="17">
        <v>5.7079677505611798E-2</v>
      </c>
      <c r="AL9" s="17">
        <v>5.73109757802144E-2</v>
      </c>
      <c r="AM9" s="17">
        <v>0.359547458688384</v>
      </c>
      <c r="AN9" s="17">
        <v>0.10306349826196499</v>
      </c>
      <c r="AO9" s="17"/>
      <c r="AP9" s="17">
        <v>5.4295747446318501E-2</v>
      </c>
      <c r="AQ9" s="17">
        <v>3.02257415260462E-2</v>
      </c>
      <c r="AR9" s="17">
        <v>0.10536871629690001</v>
      </c>
    </row>
    <row r="10" spans="2:44" x14ac:dyDescent="0.5">
      <c r="B10" s="18" t="s">
        <v>83</v>
      </c>
      <c r="C10" s="17">
        <v>0.234820687634161</v>
      </c>
      <c r="D10" s="17">
        <v>0.257771649757781</v>
      </c>
      <c r="E10" s="17">
        <v>0.21127606985227401</v>
      </c>
      <c r="F10" s="17"/>
      <c r="G10" s="17">
        <v>0.218701112441887</v>
      </c>
      <c r="H10" s="17">
        <v>0.24628673695365799</v>
      </c>
      <c r="I10" s="17">
        <v>0.23435694894947301</v>
      </c>
      <c r="J10" s="17">
        <v>0.24493453134492399</v>
      </c>
      <c r="K10" s="17">
        <v>0.26855330164831598</v>
      </c>
      <c r="L10" s="17">
        <v>0.205618078847395</v>
      </c>
      <c r="M10" s="17"/>
      <c r="N10" s="17">
        <v>0.21061416834207</v>
      </c>
      <c r="O10" s="17">
        <v>0.26077386346749398</v>
      </c>
      <c r="P10" s="17">
        <v>0.23296279378449999</v>
      </c>
      <c r="Q10" s="17">
        <v>0.23209457941956901</v>
      </c>
      <c r="R10" s="17"/>
      <c r="S10" s="17">
        <v>0.20532048483993801</v>
      </c>
      <c r="T10" s="17">
        <v>0.201005955707006</v>
      </c>
      <c r="U10" s="17">
        <v>0.247510783407555</v>
      </c>
      <c r="V10" s="17">
        <v>0.26606080984206598</v>
      </c>
      <c r="W10" s="17">
        <v>0.32246860244571501</v>
      </c>
      <c r="X10" s="17">
        <v>0.22271364174442901</v>
      </c>
      <c r="Y10" s="17">
        <v>0.22706819063601399</v>
      </c>
      <c r="Z10" s="17">
        <v>0.295744701071399</v>
      </c>
      <c r="AA10" s="17">
        <v>0.18846196459446299</v>
      </c>
      <c r="AB10" s="17">
        <v>0.25179063245866001</v>
      </c>
      <c r="AC10" s="17">
        <v>0.27332266218483398</v>
      </c>
      <c r="AD10" s="17">
        <v>0.21714951482143399</v>
      </c>
      <c r="AE10" s="17"/>
      <c r="AF10" s="17">
        <v>0.27597792997089599</v>
      </c>
      <c r="AG10" s="17">
        <v>0.22058126729273</v>
      </c>
      <c r="AH10" s="17">
        <v>0.18496420613067099</v>
      </c>
      <c r="AI10" s="17"/>
      <c r="AJ10" s="17">
        <v>0.27537727467516299</v>
      </c>
      <c r="AK10" s="17">
        <v>0.173961436048267</v>
      </c>
      <c r="AL10" s="17">
        <v>0.165453899120938</v>
      </c>
      <c r="AM10" s="17">
        <v>0.31044967932017697</v>
      </c>
      <c r="AN10" s="17">
        <v>0.25997238858718802</v>
      </c>
      <c r="AO10" s="17"/>
      <c r="AP10" s="17">
        <v>0.22132445313306001</v>
      </c>
      <c r="AQ10" s="17">
        <v>0.14756201452440099</v>
      </c>
      <c r="AR10" s="17">
        <v>0.30647295641567501</v>
      </c>
    </row>
    <row r="11" spans="2:44" x14ac:dyDescent="0.5">
      <c r="B11" s="18" t="s">
        <v>84</v>
      </c>
      <c r="C11" s="17">
        <v>0.199278770999783</v>
      </c>
      <c r="D11" s="17">
        <v>0.17657255743352501</v>
      </c>
      <c r="E11" s="17">
        <v>0.221307763912447</v>
      </c>
      <c r="F11" s="17"/>
      <c r="G11" s="17">
        <v>0.26271006205321601</v>
      </c>
      <c r="H11" s="17">
        <v>0.233036568119245</v>
      </c>
      <c r="I11" s="17">
        <v>0.186631884069791</v>
      </c>
      <c r="J11" s="17">
        <v>0.15551031877264901</v>
      </c>
      <c r="K11" s="17">
        <v>0.183947228242307</v>
      </c>
      <c r="L11" s="17">
        <v>0.18601731661093099</v>
      </c>
      <c r="M11" s="17"/>
      <c r="N11" s="17">
        <v>0.16749972994904599</v>
      </c>
      <c r="O11" s="17">
        <v>0.169816651352244</v>
      </c>
      <c r="P11" s="17">
        <v>0.25779854467560198</v>
      </c>
      <c r="Q11" s="17">
        <v>0.21473865412414</v>
      </c>
      <c r="R11" s="17"/>
      <c r="S11" s="17">
        <v>0.211808079225762</v>
      </c>
      <c r="T11" s="17">
        <v>0.19981702358438</v>
      </c>
      <c r="U11" s="17">
        <v>0.21254469062230399</v>
      </c>
      <c r="V11" s="17">
        <v>0.18215025168042001</v>
      </c>
      <c r="W11" s="17">
        <v>0.198848620435678</v>
      </c>
      <c r="X11" s="17">
        <v>0.21063319140855899</v>
      </c>
      <c r="Y11" s="17">
        <v>0.20848433935574101</v>
      </c>
      <c r="Z11" s="17">
        <v>0.16616491809845199</v>
      </c>
      <c r="AA11" s="17">
        <v>0.22572514462313101</v>
      </c>
      <c r="AB11" s="17">
        <v>0.180218340335077</v>
      </c>
      <c r="AC11" s="17">
        <v>0.110062256419756</v>
      </c>
      <c r="AD11" s="17">
        <v>0.25063002460091999</v>
      </c>
      <c r="AE11" s="17"/>
      <c r="AF11" s="17">
        <v>0.165211002975934</v>
      </c>
      <c r="AG11" s="17">
        <v>0.17377357050783299</v>
      </c>
      <c r="AH11" s="17">
        <v>0.29483961928602298</v>
      </c>
      <c r="AI11" s="17"/>
      <c r="AJ11" s="17">
        <v>0.18085718545375201</v>
      </c>
      <c r="AK11" s="17">
        <v>0.18579041617950301</v>
      </c>
      <c r="AL11" s="17">
        <v>0.222467109767992</v>
      </c>
      <c r="AM11" s="17">
        <v>0.150128094380683</v>
      </c>
      <c r="AN11" s="17">
        <v>0.253265978001044</v>
      </c>
      <c r="AO11" s="17"/>
      <c r="AP11" s="17">
        <v>0.177048005378523</v>
      </c>
      <c r="AQ11" s="17">
        <v>0.196815946417152</v>
      </c>
      <c r="AR11" s="17">
        <v>0.19147083011721799</v>
      </c>
    </row>
    <row r="12" spans="2:44" x14ac:dyDescent="0.5">
      <c r="B12" s="18" t="s">
        <v>85</v>
      </c>
      <c r="C12" s="17">
        <v>0.28335663831576502</v>
      </c>
      <c r="D12" s="17">
        <v>0.27602574643277999</v>
      </c>
      <c r="E12" s="17">
        <v>0.291633220476195</v>
      </c>
      <c r="F12" s="17"/>
      <c r="G12" s="17">
        <v>0.26093019179619598</v>
      </c>
      <c r="H12" s="17">
        <v>0.28815803513872801</v>
      </c>
      <c r="I12" s="17">
        <v>0.29638857428222198</v>
      </c>
      <c r="J12" s="17">
        <v>0.28685293218743702</v>
      </c>
      <c r="K12" s="17">
        <v>0.231322841449567</v>
      </c>
      <c r="L12" s="17">
        <v>0.31598569048491998</v>
      </c>
      <c r="M12" s="17"/>
      <c r="N12" s="17">
        <v>0.34345408637886898</v>
      </c>
      <c r="O12" s="17">
        <v>0.30491480171025398</v>
      </c>
      <c r="P12" s="17">
        <v>0.247129342137548</v>
      </c>
      <c r="Q12" s="17">
        <v>0.22665753515586101</v>
      </c>
      <c r="R12" s="17"/>
      <c r="S12" s="17">
        <v>0.32366113730316898</v>
      </c>
      <c r="T12" s="17">
        <v>0.30018048112172901</v>
      </c>
      <c r="U12" s="17">
        <v>0.245219598563581</v>
      </c>
      <c r="V12" s="17">
        <v>0.27099152525710002</v>
      </c>
      <c r="W12" s="17">
        <v>0.25579616044822701</v>
      </c>
      <c r="X12" s="17">
        <v>0.30915824829275801</v>
      </c>
      <c r="Y12" s="17">
        <v>0.184354697708972</v>
      </c>
      <c r="Z12" s="17">
        <v>0.28218751214224802</v>
      </c>
      <c r="AA12" s="17">
        <v>0.297370147968124</v>
      </c>
      <c r="AB12" s="17">
        <v>0.31521459570201399</v>
      </c>
      <c r="AC12" s="17">
        <v>0.262732619326697</v>
      </c>
      <c r="AD12" s="17">
        <v>0.30175666204942803</v>
      </c>
      <c r="AE12" s="17"/>
      <c r="AF12" s="17">
        <v>0.236895212558036</v>
      </c>
      <c r="AG12" s="17">
        <v>0.35387080451276698</v>
      </c>
      <c r="AH12" s="17">
        <v>0.22295381341949799</v>
      </c>
      <c r="AI12" s="17"/>
      <c r="AJ12" s="17">
        <v>0.28661460553838303</v>
      </c>
      <c r="AK12" s="17">
        <v>0.327720537277913</v>
      </c>
      <c r="AL12" s="17">
        <v>0.404820864107024</v>
      </c>
      <c r="AM12" s="17">
        <v>0.12580824861689399</v>
      </c>
      <c r="AN12" s="17">
        <v>0.18294440641092199</v>
      </c>
      <c r="AO12" s="17"/>
      <c r="AP12" s="17">
        <v>0.38201953304648301</v>
      </c>
      <c r="AQ12" s="17">
        <v>0.36313956069844799</v>
      </c>
      <c r="AR12" s="17">
        <v>0.25559767109715598</v>
      </c>
    </row>
    <row r="13" spans="2:44" x14ac:dyDescent="0.5">
      <c r="B13" s="18" t="s">
        <v>86</v>
      </c>
      <c r="C13" s="17">
        <v>0.14169875772915599</v>
      </c>
      <c r="D13" s="17">
        <v>0.15992826222270301</v>
      </c>
      <c r="E13" s="17">
        <v>0.124439616967324</v>
      </c>
      <c r="F13" s="17"/>
      <c r="G13" s="17">
        <v>0.123774465406606</v>
      </c>
      <c r="H13" s="17">
        <v>8.6462242838205097E-2</v>
      </c>
      <c r="I13" s="17">
        <v>0.14656417515092601</v>
      </c>
      <c r="J13" s="17">
        <v>0.15026413163537899</v>
      </c>
      <c r="K13" s="17">
        <v>0.150476183748562</v>
      </c>
      <c r="L13" s="17">
        <v>0.18161630087045899</v>
      </c>
      <c r="M13" s="17"/>
      <c r="N13" s="17">
        <v>0.17346972176602399</v>
      </c>
      <c r="O13" s="17">
        <v>0.142608197113337</v>
      </c>
      <c r="P13" s="17">
        <v>0.112025754486668</v>
      </c>
      <c r="Q13" s="17">
        <v>0.13399252130703401</v>
      </c>
      <c r="R13" s="17"/>
      <c r="S13" s="17">
        <v>0.124536950031</v>
      </c>
      <c r="T13" s="17">
        <v>0.14920848642420501</v>
      </c>
      <c r="U13" s="17">
        <v>0.17687735413213301</v>
      </c>
      <c r="V13" s="17">
        <v>0.12766655747019301</v>
      </c>
      <c r="W13" s="17">
        <v>0.112455372646685</v>
      </c>
      <c r="X13" s="17">
        <v>0.12816822232175501</v>
      </c>
      <c r="Y13" s="17">
        <v>0.186246507810296</v>
      </c>
      <c r="Z13" s="17">
        <v>0.123064364243565</v>
      </c>
      <c r="AA13" s="17">
        <v>0.14156319606106099</v>
      </c>
      <c r="AB13" s="17">
        <v>0.13937460785481601</v>
      </c>
      <c r="AC13" s="17">
        <v>0.19355560245707201</v>
      </c>
      <c r="AD13" s="17">
        <v>7.2516135042736699E-2</v>
      </c>
      <c r="AE13" s="17"/>
      <c r="AF13" s="17">
        <v>0.139834347788935</v>
      </c>
      <c r="AG13" s="17">
        <v>0.16824024056506501</v>
      </c>
      <c r="AH13" s="17">
        <v>9.1801098806860201E-2</v>
      </c>
      <c r="AI13" s="17"/>
      <c r="AJ13" s="17">
        <v>0.121440090160918</v>
      </c>
      <c r="AK13" s="17">
        <v>0.24334327045380599</v>
      </c>
      <c r="AL13" s="17">
        <v>0.12136174413777399</v>
      </c>
      <c r="AM13" s="17">
        <v>5.4066518993860599E-2</v>
      </c>
      <c r="AN13" s="17">
        <v>7.3538982215766699E-2</v>
      </c>
      <c r="AO13" s="17"/>
      <c r="AP13" s="17">
        <v>0.154441156391044</v>
      </c>
      <c r="AQ13" s="17">
        <v>0.245562947582597</v>
      </c>
      <c r="AR13" s="17">
        <v>0.102489217322298</v>
      </c>
    </row>
    <row r="14" spans="2:44" x14ac:dyDescent="0.5">
      <c r="B14" s="18" t="s">
        <v>87</v>
      </c>
      <c r="C14" s="17">
        <v>3.89222429612886E-2</v>
      </c>
      <c r="D14" s="17">
        <v>1.98959968313763E-2</v>
      </c>
      <c r="E14" s="17">
        <v>5.7669004924678802E-2</v>
      </c>
      <c r="F14" s="17"/>
      <c r="G14" s="17">
        <v>7.5669342905540504E-2</v>
      </c>
      <c r="H14" s="17">
        <v>5.7832435301999302E-2</v>
      </c>
      <c r="I14" s="17">
        <v>4.2289305565847E-2</v>
      </c>
      <c r="J14" s="17">
        <v>3.4732092917097397E-2</v>
      </c>
      <c r="K14" s="17">
        <v>2.5220823139359898E-2</v>
      </c>
      <c r="L14" s="17">
        <v>8.9901756270428599E-3</v>
      </c>
      <c r="M14" s="17"/>
      <c r="N14" s="17">
        <v>2.74079770705693E-2</v>
      </c>
      <c r="O14" s="17">
        <v>3.2689121139452E-2</v>
      </c>
      <c r="P14" s="17">
        <v>3.7057914379006997E-2</v>
      </c>
      <c r="Q14" s="17">
        <v>5.9837955227165798E-2</v>
      </c>
      <c r="R14" s="17"/>
      <c r="S14" s="17">
        <v>3.2895544971433502E-2</v>
      </c>
      <c r="T14" s="17">
        <v>4.5006062303858098E-2</v>
      </c>
      <c r="U14" s="17">
        <v>3.9931350481368699E-2</v>
      </c>
      <c r="V14" s="17">
        <v>2.2693194354764998E-2</v>
      </c>
      <c r="W14" s="17">
        <v>2.8201473880104501E-2</v>
      </c>
      <c r="X14" s="17">
        <v>5.9471762326554302E-2</v>
      </c>
      <c r="Y14" s="17">
        <v>7.1946571920698296E-2</v>
      </c>
      <c r="Z14" s="17">
        <v>3.7743311109311201E-2</v>
      </c>
      <c r="AA14" s="17">
        <v>3.06178301822231E-2</v>
      </c>
      <c r="AB14" s="17">
        <v>1.3253437908930001E-2</v>
      </c>
      <c r="AC14" s="17">
        <v>4.8762232145962099E-2</v>
      </c>
      <c r="AD14" s="17">
        <v>5.4579062503383603E-2</v>
      </c>
      <c r="AE14" s="17"/>
      <c r="AF14" s="17">
        <v>1.9044339249412099E-2</v>
      </c>
      <c r="AG14" s="17">
        <v>1.9109547025980101E-2</v>
      </c>
      <c r="AH14" s="17">
        <v>0.11820562533932399</v>
      </c>
      <c r="AI14" s="17"/>
      <c r="AJ14" s="17">
        <v>1.48496064167271E-2</v>
      </c>
      <c r="AK14" s="17">
        <v>1.21046625348984E-2</v>
      </c>
      <c r="AL14" s="17">
        <v>2.8585407086056901E-2</v>
      </c>
      <c r="AM14" s="17">
        <v>0</v>
      </c>
      <c r="AN14" s="17">
        <v>0.12721474652311399</v>
      </c>
      <c r="AO14" s="17"/>
      <c r="AP14" s="17">
        <v>1.0871104604570501E-2</v>
      </c>
      <c r="AQ14" s="17">
        <v>1.6693789251355E-2</v>
      </c>
      <c r="AR14" s="17">
        <v>3.8600608750754599E-2</v>
      </c>
    </row>
    <row r="15" spans="2:44" x14ac:dyDescent="0.5">
      <c r="B15" s="18" t="s">
        <v>88</v>
      </c>
      <c r="C15" s="21">
        <v>0.336743589994007</v>
      </c>
      <c r="D15" s="21">
        <v>0.36757743707961499</v>
      </c>
      <c r="E15" s="21">
        <v>0.30495039371935401</v>
      </c>
      <c r="F15" s="21"/>
      <c r="G15" s="21">
        <v>0.27691593783844198</v>
      </c>
      <c r="H15" s="21">
        <v>0.33451071860182302</v>
      </c>
      <c r="I15" s="21">
        <v>0.32812606093121299</v>
      </c>
      <c r="J15" s="21">
        <v>0.37264052448743701</v>
      </c>
      <c r="K15" s="21">
        <v>0.40903292342020398</v>
      </c>
      <c r="L15" s="21">
        <v>0.307390516406647</v>
      </c>
      <c r="M15" s="21"/>
      <c r="N15" s="21">
        <v>0.28816848483549201</v>
      </c>
      <c r="O15" s="21">
        <v>0.34997122868471298</v>
      </c>
      <c r="P15" s="21">
        <v>0.34598844432117498</v>
      </c>
      <c r="Q15" s="21">
        <v>0.36477333418579999</v>
      </c>
      <c r="R15" s="21"/>
      <c r="S15" s="21">
        <v>0.30709828846863602</v>
      </c>
      <c r="T15" s="21">
        <v>0.30578794656582697</v>
      </c>
      <c r="U15" s="21">
        <v>0.32542700620061299</v>
      </c>
      <c r="V15" s="21">
        <v>0.39649847123752202</v>
      </c>
      <c r="W15" s="21">
        <v>0.40469837258930602</v>
      </c>
      <c r="X15" s="21">
        <v>0.29256857565037298</v>
      </c>
      <c r="Y15" s="21">
        <v>0.34896788320429301</v>
      </c>
      <c r="Z15" s="21">
        <v>0.39083989440642403</v>
      </c>
      <c r="AA15" s="21">
        <v>0.304723681165461</v>
      </c>
      <c r="AB15" s="21">
        <v>0.35193901819916301</v>
      </c>
      <c r="AC15" s="21">
        <v>0.384887289650513</v>
      </c>
      <c r="AD15" s="21">
        <v>0.32051811580353201</v>
      </c>
      <c r="AE15" s="21"/>
      <c r="AF15" s="21">
        <v>0.43901509742768302</v>
      </c>
      <c r="AG15" s="21">
        <v>0.285005837388355</v>
      </c>
      <c r="AH15" s="21">
        <v>0.27219984314829399</v>
      </c>
      <c r="AI15" s="21"/>
      <c r="AJ15" s="21">
        <v>0.39623851243022001</v>
      </c>
      <c r="AK15" s="21">
        <v>0.23104111355387899</v>
      </c>
      <c r="AL15" s="21">
        <v>0.22276487490115199</v>
      </c>
      <c r="AM15" s="21">
        <v>0.66999713800856198</v>
      </c>
      <c r="AN15" s="21">
        <v>0.363035886849154</v>
      </c>
      <c r="AO15" s="21"/>
      <c r="AP15" s="21">
        <v>0.27562020057937803</v>
      </c>
      <c r="AQ15" s="21">
        <v>0.177787756050448</v>
      </c>
      <c r="AR15" s="21">
        <v>0.41184167271257399</v>
      </c>
    </row>
    <row r="16" spans="2:44" x14ac:dyDescent="0.5">
      <c r="B16" s="18" t="s">
        <v>89</v>
      </c>
      <c r="C16" s="21">
        <v>0.42505539604492099</v>
      </c>
      <c r="D16" s="21">
        <v>0.43595400865548301</v>
      </c>
      <c r="E16" s="21">
        <v>0.41607283744352003</v>
      </c>
      <c r="F16" s="21"/>
      <c r="G16" s="21">
        <v>0.384704657202802</v>
      </c>
      <c r="H16" s="21">
        <v>0.37462027797693298</v>
      </c>
      <c r="I16" s="21">
        <v>0.442952749433148</v>
      </c>
      <c r="J16" s="21">
        <v>0.43711706382281601</v>
      </c>
      <c r="K16" s="21">
        <v>0.38179902519812903</v>
      </c>
      <c r="L16" s="21">
        <v>0.49760199135537903</v>
      </c>
      <c r="M16" s="21"/>
      <c r="N16" s="21">
        <v>0.51692380814489303</v>
      </c>
      <c r="O16" s="21">
        <v>0.44752299882359098</v>
      </c>
      <c r="P16" s="21">
        <v>0.35915509662421602</v>
      </c>
      <c r="Q16" s="21">
        <v>0.360650056462894</v>
      </c>
      <c r="R16" s="21"/>
      <c r="S16" s="21">
        <v>0.44819808733416899</v>
      </c>
      <c r="T16" s="21">
        <v>0.44938896754593499</v>
      </c>
      <c r="U16" s="21">
        <v>0.42209695269571401</v>
      </c>
      <c r="V16" s="21">
        <v>0.39865808272729297</v>
      </c>
      <c r="W16" s="21">
        <v>0.36825153309491099</v>
      </c>
      <c r="X16" s="21">
        <v>0.43732647061451402</v>
      </c>
      <c r="Y16" s="21">
        <v>0.37060120551926801</v>
      </c>
      <c r="Z16" s="21">
        <v>0.405251876385813</v>
      </c>
      <c r="AA16" s="21">
        <v>0.43893334402918499</v>
      </c>
      <c r="AB16" s="21">
        <v>0.45458920355682902</v>
      </c>
      <c r="AC16" s="21">
        <v>0.45628822178376899</v>
      </c>
      <c r="AD16" s="21">
        <v>0.37427279709216399</v>
      </c>
      <c r="AE16" s="21"/>
      <c r="AF16" s="21">
        <v>0.37672956034697103</v>
      </c>
      <c r="AG16" s="21">
        <v>0.52211104507783201</v>
      </c>
      <c r="AH16" s="21">
        <v>0.31475491222635898</v>
      </c>
      <c r="AI16" s="21"/>
      <c r="AJ16" s="21">
        <v>0.40805469569930097</v>
      </c>
      <c r="AK16" s="21">
        <v>0.57106380773172005</v>
      </c>
      <c r="AL16" s="21">
        <v>0.52618260824479901</v>
      </c>
      <c r="AM16" s="21">
        <v>0.17987476761075499</v>
      </c>
      <c r="AN16" s="21">
        <v>0.25648338862668801</v>
      </c>
      <c r="AO16" s="21"/>
      <c r="AP16" s="21">
        <v>0.536460689437528</v>
      </c>
      <c r="AQ16" s="21">
        <v>0.608702508281045</v>
      </c>
      <c r="AR16" s="21">
        <v>0.35808688841945402</v>
      </c>
    </row>
    <row r="17" spans="2:44" x14ac:dyDescent="0.5">
      <c r="B17" s="18" t="s">
        <v>90</v>
      </c>
      <c r="C17" s="22">
        <v>-8.8311806050913502E-2</v>
      </c>
      <c r="D17" s="22">
        <v>-6.8376571575868295E-2</v>
      </c>
      <c r="E17" s="22">
        <v>-0.11112244372416499</v>
      </c>
      <c r="F17" s="22"/>
      <c r="G17" s="22">
        <v>-0.10778871936436001</v>
      </c>
      <c r="H17" s="22">
        <v>-4.0109559375110397E-2</v>
      </c>
      <c r="I17" s="22">
        <v>-0.114826688501934</v>
      </c>
      <c r="J17" s="22">
        <v>-6.4476539335378794E-2</v>
      </c>
      <c r="K17" s="22">
        <v>2.7233898222075101E-2</v>
      </c>
      <c r="L17" s="22">
        <v>-0.190211474948733</v>
      </c>
      <c r="M17" s="22"/>
      <c r="N17" s="22">
        <v>-0.22875532330940099</v>
      </c>
      <c r="O17" s="22">
        <v>-9.75517701388776E-2</v>
      </c>
      <c r="P17" s="22">
        <v>-1.31666523030414E-2</v>
      </c>
      <c r="Q17" s="22">
        <v>4.1232777229056102E-3</v>
      </c>
      <c r="R17" s="22"/>
      <c r="S17" s="22">
        <v>-0.141099798865533</v>
      </c>
      <c r="T17" s="22">
        <v>-0.14360102098010799</v>
      </c>
      <c r="U17" s="22">
        <v>-9.6669946495101799E-2</v>
      </c>
      <c r="V17" s="22">
        <v>-2.1596114897706698E-3</v>
      </c>
      <c r="W17" s="22">
        <v>3.6446839494394902E-2</v>
      </c>
      <c r="X17" s="22">
        <v>-0.14475789496414099</v>
      </c>
      <c r="Y17" s="22">
        <v>-2.1633322314975698E-2</v>
      </c>
      <c r="Z17" s="22">
        <v>-1.4411981979388901E-2</v>
      </c>
      <c r="AA17" s="22">
        <v>-0.13420966286372399</v>
      </c>
      <c r="AB17" s="22">
        <v>-0.102650185357666</v>
      </c>
      <c r="AC17" s="22">
        <v>-7.1400932133256503E-2</v>
      </c>
      <c r="AD17" s="22">
        <v>-5.3754681288632103E-2</v>
      </c>
      <c r="AE17" s="22"/>
      <c r="AF17" s="22">
        <v>6.2285537080711897E-2</v>
      </c>
      <c r="AG17" s="22">
        <v>-0.23710520768947699</v>
      </c>
      <c r="AH17" s="22">
        <v>-4.2555069078064403E-2</v>
      </c>
      <c r="AI17" s="22"/>
      <c r="AJ17" s="22">
        <v>-1.1816183269081E-2</v>
      </c>
      <c r="AK17" s="22">
        <v>-0.34002269417784098</v>
      </c>
      <c r="AL17" s="22">
        <v>-0.30341773334364602</v>
      </c>
      <c r="AM17" s="22">
        <v>0.49012237039780698</v>
      </c>
      <c r="AN17" s="22">
        <v>0.106552498222465</v>
      </c>
      <c r="AO17" s="22"/>
      <c r="AP17" s="22">
        <v>-0.26084048885814898</v>
      </c>
      <c r="AQ17" s="22">
        <v>-0.430914752230598</v>
      </c>
      <c r="AR17" s="22">
        <v>5.3754784293120299E-2</v>
      </c>
    </row>
    <row r="18" spans="2:44" x14ac:dyDescent="0.5">
      <c r="B18" s="16"/>
    </row>
    <row r="19" spans="2:44" x14ac:dyDescent="0.5">
      <c r="B19" t="s">
        <v>76</v>
      </c>
    </row>
    <row r="20" spans="2:44" x14ac:dyDescent="0.5">
      <c r="B20" t="s">
        <v>77</v>
      </c>
    </row>
    <row r="22" spans="2:44" x14ac:dyDescent="0.5">
      <c r="B22" s="8" t="str">
        <f>HYPERLINK("#'Contents'!A1", "Return to Contents")</f>
        <v>Return to Contents</v>
      </c>
    </row>
  </sheetData>
  <mergeCells count="8">
    <mergeCell ref="AJ5:AN5"/>
    <mergeCell ref="AP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B2:AR18"/>
  <sheetViews>
    <sheetView showGridLines="0" workbookViewId="0">
      <pane xSplit="2" topLeftCell="C1" activePane="topRight" state="frozen"/>
      <selection pane="topRight"/>
    </sheetView>
  </sheetViews>
  <sheetFormatPr defaultColWidth="10.8203125" defaultRowHeight="14.35" x14ac:dyDescent="0.5"/>
  <cols>
    <col min="2" max="2" width="25.703125" customWidth="1"/>
    <col min="3" max="5" width="10.703125" customWidth="1"/>
    <col min="6" max="6" width="2.17578125" customWidth="1"/>
    <col min="7" max="12" width="10.703125" customWidth="1"/>
    <col min="13" max="13" width="2.17578125" customWidth="1"/>
    <col min="14" max="17" width="10.703125" customWidth="1"/>
    <col min="18" max="18" width="2.17578125" customWidth="1"/>
    <col min="19" max="30" width="10.703125" customWidth="1"/>
    <col min="31" max="31" width="2.17578125" customWidth="1"/>
    <col min="32" max="34" width="10.703125" customWidth="1"/>
    <col min="35" max="35" width="2.17578125" customWidth="1"/>
    <col min="36" max="40" width="10.703125" customWidth="1"/>
    <col min="41" max="41" width="2.17578125" customWidth="1"/>
    <col min="42" max="44" width="10.703125" customWidth="1"/>
    <col min="45" max="45" width="2.17578125" customWidth="1"/>
  </cols>
  <sheetData>
    <row r="2" spans="2:44" ht="40" customHeight="1" x14ac:dyDescent="0.5">
      <c r="D2" s="30" t="s">
        <v>264</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row>
    <row r="5" spans="2:44" ht="30" customHeight="1" x14ac:dyDescent="0.5">
      <c r="B5" s="15"/>
      <c r="C5" s="15"/>
      <c r="D5" s="29" t="s">
        <v>50</v>
      </c>
      <c r="E5" s="29"/>
      <c r="F5" s="15"/>
      <c r="G5" s="29" t="s">
        <v>51</v>
      </c>
      <c r="H5" s="29"/>
      <c r="I5" s="29"/>
      <c r="J5" s="29"/>
      <c r="K5" s="29"/>
      <c r="L5" s="29"/>
      <c r="M5" s="15"/>
      <c r="N5" s="29" t="s">
        <v>52</v>
      </c>
      <c r="O5" s="29"/>
      <c r="P5" s="29"/>
      <c r="Q5" s="29"/>
      <c r="R5" s="15"/>
      <c r="S5" s="29" t="s">
        <v>53</v>
      </c>
      <c r="T5" s="29"/>
      <c r="U5" s="29"/>
      <c r="V5" s="29"/>
      <c r="W5" s="29"/>
      <c r="X5" s="29"/>
      <c r="Y5" s="29"/>
      <c r="Z5" s="29"/>
      <c r="AA5" s="29"/>
      <c r="AB5" s="29"/>
      <c r="AC5" s="29"/>
      <c r="AD5" s="29"/>
      <c r="AE5" s="15"/>
      <c r="AF5" s="29" t="s">
        <v>54</v>
      </c>
      <c r="AG5" s="29"/>
      <c r="AH5" s="29"/>
      <c r="AI5" s="15"/>
      <c r="AJ5" s="29" t="s">
        <v>55</v>
      </c>
      <c r="AK5" s="29"/>
      <c r="AL5" s="29"/>
      <c r="AM5" s="29"/>
      <c r="AN5" s="29"/>
      <c r="AO5" s="15"/>
      <c r="AP5" s="29" t="s">
        <v>56</v>
      </c>
      <c r="AQ5" s="29"/>
      <c r="AR5" s="29"/>
    </row>
    <row r="6" spans="2:44" ht="43" x14ac:dyDescent="0.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row>
    <row r="7" spans="2:44" ht="30" customHeight="1" x14ac:dyDescent="0.5">
      <c r="B7" s="10" t="s">
        <v>18</v>
      </c>
      <c r="C7" s="10">
        <v>2011</v>
      </c>
      <c r="D7" s="10">
        <v>973</v>
      </c>
      <c r="E7" s="10">
        <v>1034</v>
      </c>
      <c r="F7" s="10"/>
      <c r="G7" s="10">
        <v>293</v>
      </c>
      <c r="H7" s="10">
        <v>293</v>
      </c>
      <c r="I7" s="10">
        <v>331</v>
      </c>
      <c r="J7" s="10">
        <v>331</v>
      </c>
      <c r="K7" s="10">
        <v>305</v>
      </c>
      <c r="L7" s="10">
        <v>458</v>
      </c>
      <c r="M7" s="10"/>
      <c r="N7" s="10">
        <v>545</v>
      </c>
      <c r="O7" s="10">
        <v>548</v>
      </c>
      <c r="P7" s="10">
        <v>415</v>
      </c>
      <c r="Q7" s="10">
        <v>498</v>
      </c>
      <c r="R7" s="10"/>
      <c r="S7" s="10">
        <v>288</v>
      </c>
      <c r="T7" s="10">
        <v>268</v>
      </c>
      <c r="U7" s="10">
        <v>162</v>
      </c>
      <c r="V7" s="10">
        <v>184</v>
      </c>
      <c r="W7" s="10">
        <v>142</v>
      </c>
      <c r="X7" s="10">
        <v>193</v>
      </c>
      <c r="Y7" s="10">
        <v>161</v>
      </c>
      <c r="Z7" s="10">
        <v>83</v>
      </c>
      <c r="AA7" s="10">
        <v>227</v>
      </c>
      <c r="AB7" s="10">
        <v>144</v>
      </c>
      <c r="AC7" s="10">
        <v>107</v>
      </c>
      <c r="AD7" s="10">
        <v>52</v>
      </c>
      <c r="AE7" s="10"/>
      <c r="AF7" s="10">
        <v>728</v>
      </c>
      <c r="AG7" s="10">
        <v>785</v>
      </c>
      <c r="AH7" s="10">
        <v>299</v>
      </c>
      <c r="AI7" s="10"/>
      <c r="AJ7" s="10">
        <v>692</v>
      </c>
      <c r="AK7" s="10">
        <v>539</v>
      </c>
      <c r="AL7" s="10">
        <v>143</v>
      </c>
      <c r="AM7" s="10">
        <v>38</v>
      </c>
      <c r="AN7" s="10">
        <v>294</v>
      </c>
      <c r="AO7" s="10"/>
      <c r="AP7" s="10">
        <v>390</v>
      </c>
      <c r="AQ7" s="10">
        <v>732</v>
      </c>
      <c r="AR7" s="10">
        <v>133</v>
      </c>
    </row>
    <row r="8" spans="2:44" ht="30" customHeight="1" x14ac:dyDescent="0.5">
      <c r="B8" s="11" t="s">
        <v>19</v>
      </c>
      <c r="C8" s="11">
        <v>2011</v>
      </c>
      <c r="D8" s="11">
        <v>992</v>
      </c>
      <c r="E8" s="11">
        <v>1015</v>
      </c>
      <c r="F8" s="11"/>
      <c r="G8" s="11">
        <v>280</v>
      </c>
      <c r="H8" s="11">
        <v>341</v>
      </c>
      <c r="I8" s="11">
        <v>343</v>
      </c>
      <c r="J8" s="11">
        <v>343</v>
      </c>
      <c r="K8" s="11">
        <v>283</v>
      </c>
      <c r="L8" s="11">
        <v>420</v>
      </c>
      <c r="M8" s="11"/>
      <c r="N8" s="11">
        <v>541</v>
      </c>
      <c r="O8" s="11">
        <v>522</v>
      </c>
      <c r="P8" s="11">
        <v>441</v>
      </c>
      <c r="Q8" s="11">
        <v>502</v>
      </c>
      <c r="R8" s="11"/>
      <c r="S8" s="11">
        <v>282</v>
      </c>
      <c r="T8" s="11">
        <v>261</v>
      </c>
      <c r="U8" s="11">
        <v>161</v>
      </c>
      <c r="V8" s="11">
        <v>181</v>
      </c>
      <c r="W8" s="11">
        <v>141</v>
      </c>
      <c r="X8" s="11">
        <v>181</v>
      </c>
      <c r="Y8" s="11">
        <v>161</v>
      </c>
      <c r="Z8" s="11">
        <v>80</v>
      </c>
      <c r="AA8" s="11">
        <v>221</v>
      </c>
      <c r="AB8" s="11">
        <v>181</v>
      </c>
      <c r="AC8" s="11">
        <v>101</v>
      </c>
      <c r="AD8" s="11">
        <v>60</v>
      </c>
      <c r="AE8" s="11"/>
      <c r="AF8" s="11">
        <v>714</v>
      </c>
      <c r="AG8" s="11">
        <v>797</v>
      </c>
      <c r="AH8" s="11">
        <v>308</v>
      </c>
      <c r="AI8" s="11"/>
      <c r="AJ8" s="11">
        <v>674</v>
      </c>
      <c r="AK8" s="11">
        <v>545</v>
      </c>
      <c r="AL8" s="11">
        <v>138</v>
      </c>
      <c r="AM8" s="11">
        <v>36</v>
      </c>
      <c r="AN8" s="11">
        <v>298</v>
      </c>
      <c r="AO8" s="11"/>
      <c r="AP8" s="11">
        <v>383</v>
      </c>
      <c r="AQ8" s="11">
        <v>736</v>
      </c>
      <c r="AR8" s="11">
        <v>130</v>
      </c>
    </row>
    <row r="9" spans="2:44" x14ac:dyDescent="0.5">
      <c r="B9" s="18" t="s">
        <v>254</v>
      </c>
      <c r="C9" s="17">
        <v>0.132982625499071</v>
      </c>
      <c r="D9" s="17">
        <v>0.147562368310446</v>
      </c>
      <c r="E9" s="17">
        <v>0.11721316684540201</v>
      </c>
      <c r="F9" s="17"/>
      <c r="G9" s="17">
        <v>0.14434972005299501</v>
      </c>
      <c r="H9" s="17">
        <v>0.106434762815606</v>
      </c>
      <c r="I9" s="17">
        <v>0.16733095395664899</v>
      </c>
      <c r="J9" s="17">
        <v>0.12997415963259501</v>
      </c>
      <c r="K9" s="17">
        <v>0.16384994708721401</v>
      </c>
      <c r="L9" s="17">
        <v>0.10055314131753</v>
      </c>
      <c r="M9" s="17"/>
      <c r="N9" s="17">
        <v>0.14448101675277999</v>
      </c>
      <c r="O9" s="17">
        <v>0.120417711650307</v>
      </c>
      <c r="P9" s="17">
        <v>0.12508436357521999</v>
      </c>
      <c r="Q9" s="17">
        <v>0.14191948206622601</v>
      </c>
      <c r="R9" s="17"/>
      <c r="S9" s="17">
        <v>0.16805057386554201</v>
      </c>
      <c r="T9" s="17">
        <v>0.105437505598894</v>
      </c>
      <c r="U9" s="17">
        <v>9.9165494887401895E-2</v>
      </c>
      <c r="V9" s="17">
        <v>0.11513481176794101</v>
      </c>
      <c r="W9" s="17">
        <v>0.171255680576825</v>
      </c>
      <c r="X9" s="17">
        <v>0.13661230430489499</v>
      </c>
      <c r="Y9" s="17">
        <v>0.11928061583980699</v>
      </c>
      <c r="Z9" s="17">
        <v>0.107390136304754</v>
      </c>
      <c r="AA9" s="17">
        <v>0.10495087459123401</v>
      </c>
      <c r="AB9" s="17">
        <v>0.142250154162402</v>
      </c>
      <c r="AC9" s="17">
        <v>0.194167528596845</v>
      </c>
      <c r="AD9" s="17">
        <v>0.17504854952835899</v>
      </c>
      <c r="AE9" s="17"/>
      <c r="AF9" s="17">
        <v>0.13026137786913</v>
      </c>
      <c r="AG9" s="17">
        <v>0.12530197080737099</v>
      </c>
      <c r="AH9" s="17">
        <v>0.15236701148123299</v>
      </c>
      <c r="AI9" s="17"/>
      <c r="AJ9" s="17">
        <v>0.11756993569716299</v>
      </c>
      <c r="AK9" s="17">
        <v>0.14070163986735801</v>
      </c>
      <c r="AL9" s="17">
        <v>0.14820392603030799</v>
      </c>
      <c r="AM9" s="17">
        <v>7.9565667346615895E-2</v>
      </c>
      <c r="AN9" s="17">
        <v>0.13945327279400399</v>
      </c>
      <c r="AO9" s="17"/>
      <c r="AP9" s="17">
        <v>0.11076809852747301</v>
      </c>
      <c r="AQ9" s="17">
        <v>0.164491942131961</v>
      </c>
      <c r="AR9" s="17">
        <v>0.111642357232943</v>
      </c>
    </row>
    <row r="10" spans="2:44" x14ac:dyDescent="0.5">
      <c r="B10" s="18" t="s">
        <v>255</v>
      </c>
      <c r="C10" s="17">
        <v>0.30716486551255801</v>
      </c>
      <c r="D10" s="17">
        <v>0.33064910110599599</v>
      </c>
      <c r="E10" s="17">
        <v>0.28541987194648699</v>
      </c>
      <c r="F10" s="17"/>
      <c r="G10" s="17">
        <v>0.31178450186994799</v>
      </c>
      <c r="H10" s="17">
        <v>0.32097512575103998</v>
      </c>
      <c r="I10" s="17">
        <v>0.32763243985444301</v>
      </c>
      <c r="J10" s="17">
        <v>0.323007518078259</v>
      </c>
      <c r="K10" s="17">
        <v>0.30974727384342099</v>
      </c>
      <c r="L10" s="17">
        <v>0.26146696945762099</v>
      </c>
      <c r="M10" s="17"/>
      <c r="N10" s="17">
        <v>0.30761413600307502</v>
      </c>
      <c r="O10" s="17">
        <v>0.36202094255804301</v>
      </c>
      <c r="P10" s="17">
        <v>0.26250317581072902</v>
      </c>
      <c r="Q10" s="17">
        <v>0.28764711166722901</v>
      </c>
      <c r="R10" s="17"/>
      <c r="S10" s="17">
        <v>0.28018917826621997</v>
      </c>
      <c r="T10" s="17">
        <v>0.312803902475979</v>
      </c>
      <c r="U10" s="17">
        <v>0.34110761530626099</v>
      </c>
      <c r="V10" s="17">
        <v>0.292076961800176</v>
      </c>
      <c r="W10" s="17">
        <v>0.298572205600175</v>
      </c>
      <c r="X10" s="17">
        <v>0.31129651768729699</v>
      </c>
      <c r="Y10" s="17">
        <v>0.26837671191425699</v>
      </c>
      <c r="Z10" s="17">
        <v>0.28859186993348801</v>
      </c>
      <c r="AA10" s="17">
        <v>0.34828050700947699</v>
      </c>
      <c r="AB10" s="17">
        <v>0.31578756873257102</v>
      </c>
      <c r="AC10" s="17">
        <v>0.31516056936652798</v>
      </c>
      <c r="AD10" s="17">
        <v>0.30948013952737602</v>
      </c>
      <c r="AE10" s="17"/>
      <c r="AF10" s="17">
        <v>0.28535387406773899</v>
      </c>
      <c r="AG10" s="17">
        <v>0.329968364991302</v>
      </c>
      <c r="AH10" s="17">
        <v>0.30069484348973702</v>
      </c>
      <c r="AI10" s="17"/>
      <c r="AJ10" s="17">
        <v>0.30988137920201198</v>
      </c>
      <c r="AK10" s="17">
        <v>0.29043735631967699</v>
      </c>
      <c r="AL10" s="17">
        <v>0.30355559115361402</v>
      </c>
      <c r="AM10" s="17">
        <v>0.26920051170535098</v>
      </c>
      <c r="AN10" s="17">
        <v>0.28844594492293502</v>
      </c>
      <c r="AO10" s="17"/>
      <c r="AP10" s="17">
        <v>0.25861656581451697</v>
      </c>
      <c r="AQ10" s="17">
        <v>0.30357810078224901</v>
      </c>
      <c r="AR10" s="17">
        <v>0.350815747270244</v>
      </c>
    </row>
    <row r="11" spans="2:44" x14ac:dyDescent="0.5">
      <c r="B11" s="18" t="s">
        <v>256</v>
      </c>
      <c r="C11" s="17">
        <v>0.19149146695246799</v>
      </c>
      <c r="D11" s="17">
        <v>0.18986755465586699</v>
      </c>
      <c r="E11" s="17">
        <v>0.19288656707975199</v>
      </c>
      <c r="F11" s="17"/>
      <c r="G11" s="17">
        <v>0.121519309969654</v>
      </c>
      <c r="H11" s="17">
        <v>0.17226726272019099</v>
      </c>
      <c r="I11" s="17">
        <v>0.164057403040062</v>
      </c>
      <c r="J11" s="17">
        <v>0.19813616844489401</v>
      </c>
      <c r="K11" s="17">
        <v>0.210700514755397</v>
      </c>
      <c r="L11" s="17">
        <v>0.25775842657582199</v>
      </c>
      <c r="M11" s="17"/>
      <c r="N11" s="17">
        <v>0.184707496520787</v>
      </c>
      <c r="O11" s="17">
        <v>0.19042235620287001</v>
      </c>
      <c r="P11" s="17">
        <v>0.20585591510908999</v>
      </c>
      <c r="Q11" s="17">
        <v>0.18725228491422699</v>
      </c>
      <c r="R11" s="17"/>
      <c r="S11" s="17">
        <v>0.18253379535598199</v>
      </c>
      <c r="T11" s="17">
        <v>0.24942106499155001</v>
      </c>
      <c r="U11" s="17">
        <v>0.19582353353673601</v>
      </c>
      <c r="V11" s="17">
        <v>0.201946627568895</v>
      </c>
      <c r="W11" s="17">
        <v>0.174221059587051</v>
      </c>
      <c r="X11" s="17">
        <v>0.185858053504381</v>
      </c>
      <c r="Y11" s="17">
        <v>0.18879736799583299</v>
      </c>
      <c r="Z11" s="17">
        <v>0.22310498636967899</v>
      </c>
      <c r="AA11" s="17">
        <v>0.182226183094333</v>
      </c>
      <c r="AB11" s="17">
        <v>0.14740659242785301</v>
      </c>
      <c r="AC11" s="17">
        <v>0.173678036211035</v>
      </c>
      <c r="AD11" s="17">
        <v>0.15810417928905299</v>
      </c>
      <c r="AE11" s="17"/>
      <c r="AF11" s="17">
        <v>0.20536424493542199</v>
      </c>
      <c r="AG11" s="17">
        <v>0.19159081426267899</v>
      </c>
      <c r="AH11" s="17">
        <v>0.185076303237111</v>
      </c>
      <c r="AI11" s="17"/>
      <c r="AJ11" s="17">
        <v>0.204434644151125</v>
      </c>
      <c r="AK11" s="17">
        <v>0.178691146044507</v>
      </c>
      <c r="AL11" s="17">
        <v>0.20896292656154</v>
      </c>
      <c r="AM11" s="17">
        <v>0.25568037916820302</v>
      </c>
      <c r="AN11" s="17">
        <v>0.20719958206067199</v>
      </c>
      <c r="AO11" s="17"/>
      <c r="AP11" s="17">
        <v>0.21199010075039901</v>
      </c>
      <c r="AQ11" s="17">
        <v>0.168802854034595</v>
      </c>
      <c r="AR11" s="17">
        <v>0.12697300749811799</v>
      </c>
    </row>
    <row r="12" spans="2:44" x14ac:dyDescent="0.5">
      <c r="B12" s="18" t="s">
        <v>257</v>
      </c>
      <c r="C12" s="17">
        <v>0.28080642384992499</v>
      </c>
      <c r="D12" s="17">
        <v>0.26186000904471601</v>
      </c>
      <c r="E12" s="17">
        <v>0.29948589549222698</v>
      </c>
      <c r="F12" s="17"/>
      <c r="G12" s="17">
        <v>0.30914451448232999</v>
      </c>
      <c r="H12" s="17">
        <v>0.27846145686756602</v>
      </c>
      <c r="I12" s="17">
        <v>0.25769975612221102</v>
      </c>
      <c r="J12" s="17">
        <v>0.29102681257739399</v>
      </c>
      <c r="K12" s="17">
        <v>0.257086038614039</v>
      </c>
      <c r="L12" s="17">
        <v>0.29035475589288501</v>
      </c>
      <c r="M12" s="17"/>
      <c r="N12" s="17">
        <v>0.26947934808330998</v>
      </c>
      <c r="O12" s="17">
        <v>0.23075406123324299</v>
      </c>
      <c r="P12" s="17">
        <v>0.322110180117677</v>
      </c>
      <c r="Q12" s="17">
        <v>0.30784821695719</v>
      </c>
      <c r="R12" s="17"/>
      <c r="S12" s="17">
        <v>0.28059896227943698</v>
      </c>
      <c r="T12" s="17">
        <v>0.25177246371230999</v>
      </c>
      <c r="U12" s="17">
        <v>0.29920936965656703</v>
      </c>
      <c r="V12" s="17">
        <v>0.28118867201079101</v>
      </c>
      <c r="W12" s="17">
        <v>0.26710264446335802</v>
      </c>
      <c r="X12" s="17">
        <v>0.29354640639713597</v>
      </c>
      <c r="Y12" s="17">
        <v>0.32997304321686399</v>
      </c>
      <c r="Z12" s="17">
        <v>0.30681209345480898</v>
      </c>
      <c r="AA12" s="17">
        <v>0.27301864999422898</v>
      </c>
      <c r="AB12" s="17">
        <v>0.30391904277804799</v>
      </c>
      <c r="AC12" s="17">
        <v>0.20301587511623601</v>
      </c>
      <c r="AD12" s="17">
        <v>0.27455078237916503</v>
      </c>
      <c r="AE12" s="17"/>
      <c r="AF12" s="17">
        <v>0.29543233033931499</v>
      </c>
      <c r="AG12" s="17">
        <v>0.28043421273846297</v>
      </c>
      <c r="AH12" s="17">
        <v>0.228053126457651</v>
      </c>
      <c r="AI12" s="17"/>
      <c r="AJ12" s="17">
        <v>0.29075943167283802</v>
      </c>
      <c r="AK12" s="17">
        <v>0.28696023865389603</v>
      </c>
      <c r="AL12" s="17">
        <v>0.26934187212178901</v>
      </c>
      <c r="AM12" s="17">
        <v>0.32173164046485397</v>
      </c>
      <c r="AN12" s="17">
        <v>0.26320606283617198</v>
      </c>
      <c r="AO12" s="17"/>
      <c r="AP12" s="17">
        <v>0.32230071226559098</v>
      </c>
      <c r="AQ12" s="17">
        <v>0.26500718657493599</v>
      </c>
      <c r="AR12" s="17">
        <v>0.32060299505506101</v>
      </c>
    </row>
    <row r="13" spans="2:44" x14ac:dyDescent="0.5">
      <c r="B13" s="18" t="s">
        <v>258</v>
      </c>
      <c r="C13" s="19">
        <v>8.75546181859784E-2</v>
      </c>
      <c r="D13" s="19">
        <v>7.0060966882974099E-2</v>
      </c>
      <c r="E13" s="19">
        <v>0.104994498636132</v>
      </c>
      <c r="F13" s="19"/>
      <c r="G13" s="19">
        <v>0.113201953625073</v>
      </c>
      <c r="H13" s="19">
        <v>0.12186139184559699</v>
      </c>
      <c r="I13" s="19">
        <v>8.32794470266352E-2</v>
      </c>
      <c r="J13" s="19">
        <v>5.7855341266858401E-2</v>
      </c>
      <c r="K13" s="19">
        <v>5.8616225699928998E-2</v>
      </c>
      <c r="L13" s="19">
        <v>8.9866706756142195E-2</v>
      </c>
      <c r="M13" s="19"/>
      <c r="N13" s="19">
        <v>9.3718002640047496E-2</v>
      </c>
      <c r="O13" s="19">
        <v>9.6384928355536997E-2</v>
      </c>
      <c r="P13" s="19">
        <v>8.44463653872842E-2</v>
      </c>
      <c r="Q13" s="19">
        <v>7.5332904395127895E-2</v>
      </c>
      <c r="R13" s="19"/>
      <c r="S13" s="19">
        <v>8.8627490232819406E-2</v>
      </c>
      <c r="T13" s="19">
        <v>8.0565063221267302E-2</v>
      </c>
      <c r="U13" s="19">
        <v>6.4693986613034396E-2</v>
      </c>
      <c r="V13" s="19">
        <v>0.10965292685219701</v>
      </c>
      <c r="W13" s="19">
        <v>8.8848409772590606E-2</v>
      </c>
      <c r="X13" s="19">
        <v>7.2686718106291501E-2</v>
      </c>
      <c r="Y13" s="19">
        <v>9.3572261033238499E-2</v>
      </c>
      <c r="Z13" s="19">
        <v>7.4100913937269197E-2</v>
      </c>
      <c r="AA13" s="19">
        <v>9.1523785310727801E-2</v>
      </c>
      <c r="AB13" s="19">
        <v>9.0636641899126097E-2</v>
      </c>
      <c r="AC13" s="19">
        <v>0.11397799070935601</v>
      </c>
      <c r="AD13" s="19">
        <v>8.2816349276046905E-2</v>
      </c>
      <c r="AE13" s="19"/>
      <c r="AF13" s="19">
        <v>8.3588172788394005E-2</v>
      </c>
      <c r="AG13" s="19">
        <v>7.2704637200184302E-2</v>
      </c>
      <c r="AH13" s="19">
        <v>0.133808715334269</v>
      </c>
      <c r="AI13" s="19"/>
      <c r="AJ13" s="19">
        <v>7.7354609276861705E-2</v>
      </c>
      <c r="AK13" s="19">
        <v>0.103209619114562</v>
      </c>
      <c r="AL13" s="19">
        <v>6.9935684132748893E-2</v>
      </c>
      <c r="AM13" s="19">
        <v>7.3821801314976204E-2</v>
      </c>
      <c r="AN13" s="19">
        <v>0.10169513738621801</v>
      </c>
      <c r="AO13" s="19"/>
      <c r="AP13" s="19">
        <v>9.6324522642020405E-2</v>
      </c>
      <c r="AQ13" s="19">
        <v>9.81199164762592E-2</v>
      </c>
      <c r="AR13" s="19">
        <v>8.9965892943634301E-2</v>
      </c>
    </row>
    <row r="14" spans="2:44" x14ac:dyDescent="0.5">
      <c r="B14" s="16"/>
    </row>
    <row r="15" spans="2:44" x14ac:dyDescent="0.5">
      <c r="B15" t="s">
        <v>76</v>
      </c>
    </row>
    <row r="16" spans="2:44" x14ac:dyDescent="0.5">
      <c r="B16" t="s">
        <v>77</v>
      </c>
    </row>
    <row r="18" spans="2:2" x14ac:dyDescent="0.5">
      <c r="B18" s="8" t="str">
        <f>HYPERLINK("#'Contents'!A1", "Return to Contents")</f>
        <v>Return to Contents</v>
      </c>
    </row>
  </sheetData>
  <mergeCells count="8">
    <mergeCell ref="AJ5:AN5"/>
    <mergeCell ref="AP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B2:AR18"/>
  <sheetViews>
    <sheetView showGridLines="0" workbookViewId="0">
      <pane xSplit="2" topLeftCell="C1" activePane="topRight" state="frozen"/>
      <selection pane="topRight"/>
    </sheetView>
  </sheetViews>
  <sheetFormatPr defaultColWidth="10.8203125" defaultRowHeight="14.35" x14ac:dyDescent="0.5"/>
  <cols>
    <col min="2" max="2" width="25.703125" customWidth="1"/>
    <col min="3" max="5" width="10.703125" customWidth="1"/>
    <col min="6" max="6" width="2.17578125" customWidth="1"/>
    <col min="7" max="12" width="10.703125" customWidth="1"/>
    <col min="13" max="13" width="2.17578125" customWidth="1"/>
    <col min="14" max="17" width="10.703125" customWidth="1"/>
    <col min="18" max="18" width="2.17578125" customWidth="1"/>
    <col min="19" max="30" width="10.703125" customWidth="1"/>
    <col min="31" max="31" width="2.17578125" customWidth="1"/>
    <col min="32" max="34" width="10.703125" customWidth="1"/>
    <col min="35" max="35" width="2.17578125" customWidth="1"/>
    <col min="36" max="40" width="10.703125" customWidth="1"/>
    <col min="41" max="41" width="2.17578125" customWidth="1"/>
    <col min="42" max="44" width="10.703125" customWidth="1"/>
    <col min="45" max="45" width="2.17578125" customWidth="1"/>
  </cols>
  <sheetData>
    <row r="2" spans="2:44" ht="40" customHeight="1" x14ac:dyDescent="0.5">
      <c r="D2" s="30" t="s">
        <v>265</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row>
    <row r="5" spans="2:44" ht="30" customHeight="1" x14ac:dyDescent="0.5">
      <c r="B5" s="15"/>
      <c r="C5" s="15"/>
      <c r="D5" s="29" t="s">
        <v>50</v>
      </c>
      <c r="E5" s="29"/>
      <c r="F5" s="15"/>
      <c r="G5" s="29" t="s">
        <v>51</v>
      </c>
      <c r="H5" s="29"/>
      <c r="I5" s="29"/>
      <c r="J5" s="29"/>
      <c r="K5" s="29"/>
      <c r="L5" s="29"/>
      <c r="M5" s="15"/>
      <c r="N5" s="29" t="s">
        <v>52</v>
      </c>
      <c r="O5" s="29"/>
      <c r="P5" s="29"/>
      <c r="Q5" s="29"/>
      <c r="R5" s="15"/>
      <c r="S5" s="29" t="s">
        <v>53</v>
      </c>
      <c r="T5" s="29"/>
      <c r="U5" s="29"/>
      <c r="V5" s="29"/>
      <c r="W5" s="29"/>
      <c r="X5" s="29"/>
      <c r="Y5" s="29"/>
      <c r="Z5" s="29"/>
      <c r="AA5" s="29"/>
      <c r="AB5" s="29"/>
      <c r="AC5" s="29"/>
      <c r="AD5" s="29"/>
      <c r="AE5" s="15"/>
      <c r="AF5" s="29" t="s">
        <v>54</v>
      </c>
      <c r="AG5" s="29"/>
      <c r="AH5" s="29"/>
      <c r="AI5" s="15"/>
      <c r="AJ5" s="29" t="s">
        <v>55</v>
      </c>
      <c r="AK5" s="29"/>
      <c r="AL5" s="29"/>
      <c r="AM5" s="29"/>
      <c r="AN5" s="29"/>
      <c r="AO5" s="15"/>
      <c r="AP5" s="29" t="s">
        <v>56</v>
      </c>
      <c r="AQ5" s="29"/>
      <c r="AR5" s="29"/>
    </row>
    <row r="6" spans="2:44" ht="43" x14ac:dyDescent="0.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row>
    <row r="7" spans="2:44" ht="30" customHeight="1" x14ac:dyDescent="0.5">
      <c r="B7" s="10" t="s">
        <v>18</v>
      </c>
      <c r="C7" s="10">
        <v>2011</v>
      </c>
      <c r="D7" s="10">
        <v>973</v>
      </c>
      <c r="E7" s="10">
        <v>1034</v>
      </c>
      <c r="F7" s="10"/>
      <c r="G7" s="10">
        <v>293</v>
      </c>
      <c r="H7" s="10">
        <v>293</v>
      </c>
      <c r="I7" s="10">
        <v>331</v>
      </c>
      <c r="J7" s="10">
        <v>331</v>
      </c>
      <c r="K7" s="10">
        <v>305</v>
      </c>
      <c r="L7" s="10">
        <v>458</v>
      </c>
      <c r="M7" s="10"/>
      <c r="N7" s="10">
        <v>545</v>
      </c>
      <c r="O7" s="10">
        <v>548</v>
      </c>
      <c r="P7" s="10">
        <v>415</v>
      </c>
      <c r="Q7" s="10">
        <v>498</v>
      </c>
      <c r="R7" s="10"/>
      <c r="S7" s="10">
        <v>288</v>
      </c>
      <c r="T7" s="10">
        <v>268</v>
      </c>
      <c r="U7" s="10">
        <v>162</v>
      </c>
      <c r="V7" s="10">
        <v>184</v>
      </c>
      <c r="W7" s="10">
        <v>142</v>
      </c>
      <c r="X7" s="10">
        <v>193</v>
      </c>
      <c r="Y7" s="10">
        <v>161</v>
      </c>
      <c r="Z7" s="10">
        <v>83</v>
      </c>
      <c r="AA7" s="10">
        <v>227</v>
      </c>
      <c r="AB7" s="10">
        <v>144</v>
      </c>
      <c r="AC7" s="10">
        <v>107</v>
      </c>
      <c r="AD7" s="10">
        <v>52</v>
      </c>
      <c r="AE7" s="10"/>
      <c r="AF7" s="10">
        <v>728</v>
      </c>
      <c r="AG7" s="10">
        <v>785</v>
      </c>
      <c r="AH7" s="10">
        <v>299</v>
      </c>
      <c r="AI7" s="10"/>
      <c r="AJ7" s="10">
        <v>692</v>
      </c>
      <c r="AK7" s="10">
        <v>539</v>
      </c>
      <c r="AL7" s="10">
        <v>143</v>
      </c>
      <c r="AM7" s="10">
        <v>38</v>
      </c>
      <c r="AN7" s="10">
        <v>294</v>
      </c>
      <c r="AO7" s="10"/>
      <c r="AP7" s="10">
        <v>390</v>
      </c>
      <c r="AQ7" s="10">
        <v>732</v>
      </c>
      <c r="AR7" s="10">
        <v>133</v>
      </c>
    </row>
    <row r="8" spans="2:44" ht="30" customHeight="1" x14ac:dyDescent="0.5">
      <c r="B8" s="11" t="s">
        <v>19</v>
      </c>
      <c r="C8" s="11">
        <v>2011</v>
      </c>
      <c r="D8" s="11">
        <v>992</v>
      </c>
      <c r="E8" s="11">
        <v>1015</v>
      </c>
      <c r="F8" s="11"/>
      <c r="G8" s="11">
        <v>280</v>
      </c>
      <c r="H8" s="11">
        <v>341</v>
      </c>
      <c r="I8" s="11">
        <v>343</v>
      </c>
      <c r="J8" s="11">
        <v>343</v>
      </c>
      <c r="K8" s="11">
        <v>283</v>
      </c>
      <c r="L8" s="11">
        <v>420</v>
      </c>
      <c r="M8" s="11"/>
      <c r="N8" s="11">
        <v>541</v>
      </c>
      <c r="O8" s="11">
        <v>522</v>
      </c>
      <c r="P8" s="11">
        <v>441</v>
      </c>
      <c r="Q8" s="11">
        <v>502</v>
      </c>
      <c r="R8" s="11"/>
      <c r="S8" s="11">
        <v>282</v>
      </c>
      <c r="T8" s="11">
        <v>261</v>
      </c>
      <c r="U8" s="11">
        <v>161</v>
      </c>
      <c r="V8" s="11">
        <v>181</v>
      </c>
      <c r="W8" s="11">
        <v>141</v>
      </c>
      <c r="X8" s="11">
        <v>181</v>
      </c>
      <c r="Y8" s="11">
        <v>161</v>
      </c>
      <c r="Z8" s="11">
        <v>80</v>
      </c>
      <c r="AA8" s="11">
        <v>221</v>
      </c>
      <c r="AB8" s="11">
        <v>181</v>
      </c>
      <c r="AC8" s="11">
        <v>101</v>
      </c>
      <c r="AD8" s="11">
        <v>60</v>
      </c>
      <c r="AE8" s="11"/>
      <c r="AF8" s="11">
        <v>714</v>
      </c>
      <c r="AG8" s="11">
        <v>797</v>
      </c>
      <c r="AH8" s="11">
        <v>308</v>
      </c>
      <c r="AI8" s="11"/>
      <c r="AJ8" s="11">
        <v>674</v>
      </c>
      <c r="AK8" s="11">
        <v>545</v>
      </c>
      <c r="AL8" s="11">
        <v>138</v>
      </c>
      <c r="AM8" s="11">
        <v>36</v>
      </c>
      <c r="AN8" s="11">
        <v>298</v>
      </c>
      <c r="AO8" s="11"/>
      <c r="AP8" s="11">
        <v>383</v>
      </c>
      <c r="AQ8" s="11">
        <v>736</v>
      </c>
      <c r="AR8" s="11">
        <v>130</v>
      </c>
    </row>
    <row r="9" spans="2:44" x14ac:dyDescent="0.5">
      <c r="B9" s="18" t="s">
        <v>254</v>
      </c>
      <c r="C9" s="17">
        <v>7.5118240371813499E-2</v>
      </c>
      <c r="D9" s="17">
        <v>8.5419086084264295E-2</v>
      </c>
      <c r="E9" s="17">
        <v>6.5346280072253807E-2</v>
      </c>
      <c r="F9" s="17"/>
      <c r="G9" s="17">
        <v>8.9490295685187196E-2</v>
      </c>
      <c r="H9" s="17">
        <v>7.1904278239113398E-2</v>
      </c>
      <c r="I9" s="17">
        <v>5.7996337092184103E-2</v>
      </c>
      <c r="J9" s="17">
        <v>6.9980473224813294E-2</v>
      </c>
      <c r="K9" s="17">
        <v>8.7370394289074907E-2</v>
      </c>
      <c r="L9" s="17">
        <v>7.8075007593639195E-2</v>
      </c>
      <c r="M9" s="17"/>
      <c r="N9" s="17">
        <v>6.1717049407038101E-2</v>
      </c>
      <c r="O9" s="17">
        <v>7.9885738824752306E-2</v>
      </c>
      <c r="P9" s="17">
        <v>6.0786017394078302E-2</v>
      </c>
      <c r="Q9" s="17">
        <v>9.79419687673308E-2</v>
      </c>
      <c r="R9" s="17"/>
      <c r="S9" s="17">
        <v>7.8114164815273099E-2</v>
      </c>
      <c r="T9" s="17">
        <v>6.5655662183033703E-2</v>
      </c>
      <c r="U9" s="17">
        <v>8.53501420128389E-2</v>
      </c>
      <c r="V9" s="17">
        <v>4.4216036431272997E-2</v>
      </c>
      <c r="W9" s="17">
        <v>7.7245692189494702E-2</v>
      </c>
      <c r="X9" s="17">
        <v>7.5191041271359199E-2</v>
      </c>
      <c r="Y9" s="17">
        <v>0.104569254875235</v>
      </c>
      <c r="Z9" s="17">
        <v>3.6424937714175903E-2</v>
      </c>
      <c r="AA9" s="17">
        <v>8.0830693124305797E-2</v>
      </c>
      <c r="AB9" s="17">
        <v>7.5721549654256995E-2</v>
      </c>
      <c r="AC9" s="17">
        <v>0.109465595845697</v>
      </c>
      <c r="AD9" s="17">
        <v>5.4587874525021902E-2</v>
      </c>
      <c r="AE9" s="17"/>
      <c r="AF9" s="17">
        <v>8.1802254713321504E-2</v>
      </c>
      <c r="AG9" s="17">
        <v>6.8336433914887307E-2</v>
      </c>
      <c r="AH9" s="17">
        <v>7.7690062399545998E-2</v>
      </c>
      <c r="AI9" s="17"/>
      <c r="AJ9" s="17">
        <v>8.2702896846724494E-2</v>
      </c>
      <c r="AK9" s="17">
        <v>6.9856682535623202E-2</v>
      </c>
      <c r="AL9" s="17">
        <v>5.4220323976089599E-2</v>
      </c>
      <c r="AM9" s="17">
        <v>8.6500917895332902E-2</v>
      </c>
      <c r="AN9" s="17">
        <v>8.0160903774394304E-2</v>
      </c>
      <c r="AO9" s="17"/>
      <c r="AP9" s="17">
        <v>7.7605041726948598E-2</v>
      </c>
      <c r="AQ9" s="17">
        <v>8.4160675038719504E-2</v>
      </c>
      <c r="AR9" s="17">
        <v>2.8092115007043401E-2</v>
      </c>
    </row>
    <row r="10" spans="2:44" x14ac:dyDescent="0.5">
      <c r="B10" s="18" t="s">
        <v>255</v>
      </c>
      <c r="C10" s="17">
        <v>0.25147807636148201</v>
      </c>
      <c r="D10" s="17">
        <v>0.26995186730903997</v>
      </c>
      <c r="E10" s="17">
        <v>0.234411109471478</v>
      </c>
      <c r="F10" s="17"/>
      <c r="G10" s="17">
        <v>0.228783322089539</v>
      </c>
      <c r="H10" s="17">
        <v>0.232026807044526</v>
      </c>
      <c r="I10" s="17">
        <v>0.30451555560017302</v>
      </c>
      <c r="J10" s="17">
        <v>0.25641541716163802</v>
      </c>
      <c r="K10" s="17">
        <v>0.24657934219549199</v>
      </c>
      <c r="L10" s="17">
        <v>0.238339700556913</v>
      </c>
      <c r="M10" s="17"/>
      <c r="N10" s="17">
        <v>0.237082891712144</v>
      </c>
      <c r="O10" s="17">
        <v>0.23672712625512801</v>
      </c>
      <c r="P10" s="17">
        <v>0.24403020322920799</v>
      </c>
      <c r="Q10" s="17">
        <v>0.28736701898363898</v>
      </c>
      <c r="R10" s="17"/>
      <c r="S10" s="17">
        <v>0.23934226041236401</v>
      </c>
      <c r="T10" s="17">
        <v>0.26790936203131199</v>
      </c>
      <c r="U10" s="17">
        <v>0.24882238269602</v>
      </c>
      <c r="V10" s="17">
        <v>0.23803998971597601</v>
      </c>
      <c r="W10" s="17">
        <v>0.27777962911216197</v>
      </c>
      <c r="X10" s="17">
        <v>0.28472187116754999</v>
      </c>
      <c r="Y10" s="17">
        <v>0.26456646644472498</v>
      </c>
      <c r="Z10" s="17">
        <v>0.25038453462577898</v>
      </c>
      <c r="AA10" s="17">
        <v>0.26758292127922301</v>
      </c>
      <c r="AB10" s="17">
        <v>0.20014364214418701</v>
      </c>
      <c r="AC10" s="17">
        <v>0.18819228981261399</v>
      </c>
      <c r="AD10" s="17">
        <v>0.29097952296386598</v>
      </c>
      <c r="AE10" s="17"/>
      <c r="AF10" s="17">
        <v>0.25583758403588902</v>
      </c>
      <c r="AG10" s="17">
        <v>0.25607403120066402</v>
      </c>
      <c r="AH10" s="17">
        <v>0.25495642285896403</v>
      </c>
      <c r="AI10" s="17"/>
      <c r="AJ10" s="17">
        <v>0.26259925201730699</v>
      </c>
      <c r="AK10" s="17">
        <v>0.26755272641581501</v>
      </c>
      <c r="AL10" s="17">
        <v>0.25403285071908799</v>
      </c>
      <c r="AM10" s="17">
        <v>0.28166391270923102</v>
      </c>
      <c r="AN10" s="17">
        <v>0.25154487181527502</v>
      </c>
      <c r="AO10" s="17"/>
      <c r="AP10" s="17">
        <v>0.25355524167088</v>
      </c>
      <c r="AQ10" s="17">
        <v>0.26667793960572</v>
      </c>
      <c r="AR10" s="17">
        <v>0.248652741703005</v>
      </c>
    </row>
    <row r="11" spans="2:44" x14ac:dyDescent="0.5">
      <c r="B11" s="18" t="s">
        <v>256</v>
      </c>
      <c r="C11" s="17">
        <v>0.26956421022648702</v>
      </c>
      <c r="D11" s="17">
        <v>0.27503863394280698</v>
      </c>
      <c r="E11" s="17">
        <v>0.26338868048629399</v>
      </c>
      <c r="F11" s="17"/>
      <c r="G11" s="17">
        <v>0.20568827483281599</v>
      </c>
      <c r="H11" s="17">
        <v>0.22057413751910601</v>
      </c>
      <c r="I11" s="17">
        <v>0.24070011603261399</v>
      </c>
      <c r="J11" s="17">
        <v>0.32366480309909701</v>
      </c>
      <c r="K11" s="17">
        <v>0.327544140757626</v>
      </c>
      <c r="L11" s="17">
        <v>0.29220743124253801</v>
      </c>
      <c r="M11" s="17"/>
      <c r="N11" s="17">
        <v>0.24341238213307601</v>
      </c>
      <c r="O11" s="17">
        <v>0.305956078451527</v>
      </c>
      <c r="P11" s="17">
        <v>0.28442172075678002</v>
      </c>
      <c r="Q11" s="17">
        <v>0.24747776989092299</v>
      </c>
      <c r="R11" s="17"/>
      <c r="S11" s="17">
        <v>0.27313442704134999</v>
      </c>
      <c r="T11" s="17">
        <v>0.283013285505543</v>
      </c>
      <c r="U11" s="17">
        <v>0.257105199578961</v>
      </c>
      <c r="V11" s="17">
        <v>0.31489517780294002</v>
      </c>
      <c r="W11" s="17">
        <v>0.23790092594644999</v>
      </c>
      <c r="X11" s="17">
        <v>0.23505565505989201</v>
      </c>
      <c r="Y11" s="17">
        <v>0.24357065099122599</v>
      </c>
      <c r="Z11" s="17">
        <v>0.29124671946132402</v>
      </c>
      <c r="AA11" s="17">
        <v>0.262532992111282</v>
      </c>
      <c r="AB11" s="17">
        <v>0.32610856978036401</v>
      </c>
      <c r="AC11" s="17">
        <v>0.23873106774533401</v>
      </c>
      <c r="AD11" s="17">
        <v>0.21757290353976699</v>
      </c>
      <c r="AE11" s="17"/>
      <c r="AF11" s="17">
        <v>0.27484969305229301</v>
      </c>
      <c r="AG11" s="17">
        <v>0.27625480647709899</v>
      </c>
      <c r="AH11" s="17">
        <v>0.27846687092107097</v>
      </c>
      <c r="AI11" s="17"/>
      <c r="AJ11" s="17">
        <v>0.269941745414016</v>
      </c>
      <c r="AK11" s="17">
        <v>0.24798686275159099</v>
      </c>
      <c r="AL11" s="17">
        <v>0.26480877533666097</v>
      </c>
      <c r="AM11" s="17">
        <v>0.36606610430685899</v>
      </c>
      <c r="AN11" s="17">
        <v>0.27050835356684</v>
      </c>
      <c r="AO11" s="17"/>
      <c r="AP11" s="17">
        <v>0.23470921566110001</v>
      </c>
      <c r="AQ11" s="17">
        <v>0.22884187770848899</v>
      </c>
      <c r="AR11" s="17">
        <v>0.27905593732178602</v>
      </c>
    </row>
    <row r="12" spans="2:44" x14ac:dyDescent="0.5">
      <c r="B12" s="18" t="s">
        <v>257</v>
      </c>
      <c r="C12" s="17">
        <v>0.30244289717818101</v>
      </c>
      <c r="D12" s="17">
        <v>0.280850900069397</v>
      </c>
      <c r="E12" s="17">
        <v>0.32378793195065603</v>
      </c>
      <c r="F12" s="17"/>
      <c r="G12" s="17">
        <v>0.362462616072315</v>
      </c>
      <c r="H12" s="17">
        <v>0.34381373171929802</v>
      </c>
      <c r="I12" s="17">
        <v>0.28095529185546098</v>
      </c>
      <c r="J12" s="17">
        <v>0.26665041154251601</v>
      </c>
      <c r="K12" s="17">
        <v>0.261340101474896</v>
      </c>
      <c r="L12" s="17">
        <v>0.30335737018911602</v>
      </c>
      <c r="M12" s="17"/>
      <c r="N12" s="17">
        <v>0.34071982554786001</v>
      </c>
      <c r="O12" s="17">
        <v>0.29975767693406102</v>
      </c>
      <c r="P12" s="17">
        <v>0.30107587150347398</v>
      </c>
      <c r="Q12" s="17">
        <v>0.26624753987171002</v>
      </c>
      <c r="R12" s="17"/>
      <c r="S12" s="17">
        <v>0.31017978517054601</v>
      </c>
      <c r="T12" s="17">
        <v>0.29004587806172599</v>
      </c>
      <c r="U12" s="17">
        <v>0.30350568677683698</v>
      </c>
      <c r="V12" s="17">
        <v>0.28472139814291297</v>
      </c>
      <c r="W12" s="17">
        <v>0.28982122416377298</v>
      </c>
      <c r="X12" s="17">
        <v>0.285240174182044</v>
      </c>
      <c r="Y12" s="17">
        <v>0.30604700395823597</v>
      </c>
      <c r="Z12" s="17">
        <v>0.32662064260379298</v>
      </c>
      <c r="AA12" s="17">
        <v>0.30015953206830398</v>
      </c>
      <c r="AB12" s="17">
        <v>0.30076636627683201</v>
      </c>
      <c r="AC12" s="17">
        <v>0.32847076339072001</v>
      </c>
      <c r="AD12" s="17">
        <v>0.37995821682582398</v>
      </c>
      <c r="AE12" s="17"/>
      <c r="AF12" s="17">
        <v>0.29058859391979402</v>
      </c>
      <c r="AG12" s="17">
        <v>0.31240631381927803</v>
      </c>
      <c r="AH12" s="17">
        <v>0.25332795502069899</v>
      </c>
      <c r="AI12" s="17"/>
      <c r="AJ12" s="17">
        <v>0.29058276539692002</v>
      </c>
      <c r="AK12" s="17">
        <v>0.304437939440318</v>
      </c>
      <c r="AL12" s="17">
        <v>0.336661728629505</v>
      </c>
      <c r="AM12" s="17">
        <v>0.21239141955176</v>
      </c>
      <c r="AN12" s="17">
        <v>0.28646358281407702</v>
      </c>
      <c r="AO12" s="17"/>
      <c r="AP12" s="17">
        <v>0.32757923628039298</v>
      </c>
      <c r="AQ12" s="17">
        <v>0.300888364014817</v>
      </c>
      <c r="AR12" s="17">
        <v>0.32729224074241398</v>
      </c>
    </row>
    <row r="13" spans="2:44" x14ac:dyDescent="0.5">
      <c r="B13" s="18" t="s">
        <v>258</v>
      </c>
      <c r="C13" s="19">
        <v>0.101396575862037</v>
      </c>
      <c r="D13" s="19">
        <v>8.8739512594491601E-2</v>
      </c>
      <c r="E13" s="19">
        <v>0.11306599801931801</v>
      </c>
      <c r="F13" s="19"/>
      <c r="G13" s="19">
        <v>0.113575491320143</v>
      </c>
      <c r="H13" s="19">
        <v>0.131681045477957</v>
      </c>
      <c r="I13" s="19">
        <v>0.115832699419569</v>
      </c>
      <c r="J13" s="19">
        <v>8.3288894971935395E-2</v>
      </c>
      <c r="K13" s="19">
        <v>7.7166021282910294E-2</v>
      </c>
      <c r="L13" s="19">
        <v>8.8020490417794001E-2</v>
      </c>
      <c r="M13" s="19"/>
      <c r="N13" s="19">
        <v>0.117067851199883</v>
      </c>
      <c r="O13" s="19">
        <v>7.76733795345316E-2</v>
      </c>
      <c r="P13" s="19">
        <v>0.10968618711646</v>
      </c>
      <c r="Q13" s="19">
        <v>0.100965702486397</v>
      </c>
      <c r="R13" s="19"/>
      <c r="S13" s="19">
        <v>9.9229362560466605E-2</v>
      </c>
      <c r="T13" s="19">
        <v>9.3375812218385604E-2</v>
      </c>
      <c r="U13" s="19">
        <v>0.105216588935343</v>
      </c>
      <c r="V13" s="19">
        <v>0.118127397906897</v>
      </c>
      <c r="W13" s="19">
        <v>0.117252528588121</v>
      </c>
      <c r="X13" s="19">
        <v>0.11979125831915501</v>
      </c>
      <c r="Y13" s="19">
        <v>8.1246623730578296E-2</v>
      </c>
      <c r="Z13" s="19">
        <v>9.5323165594928205E-2</v>
      </c>
      <c r="AA13" s="19">
        <v>8.8893861416885003E-2</v>
      </c>
      <c r="AB13" s="19">
        <v>9.7259872144359993E-2</v>
      </c>
      <c r="AC13" s="19">
        <v>0.13514028320563501</v>
      </c>
      <c r="AD13" s="19">
        <v>5.6901482145521702E-2</v>
      </c>
      <c r="AE13" s="19"/>
      <c r="AF13" s="19">
        <v>9.6921874278703093E-2</v>
      </c>
      <c r="AG13" s="19">
        <v>8.6928414588071296E-2</v>
      </c>
      <c r="AH13" s="19">
        <v>0.13555868879972099</v>
      </c>
      <c r="AI13" s="19"/>
      <c r="AJ13" s="19">
        <v>9.4173340325031593E-2</v>
      </c>
      <c r="AK13" s="19">
        <v>0.110165788856652</v>
      </c>
      <c r="AL13" s="19">
        <v>9.0276321338655999E-2</v>
      </c>
      <c r="AM13" s="19">
        <v>5.3377645536817599E-2</v>
      </c>
      <c r="AN13" s="19">
        <v>0.11132228802941301</v>
      </c>
      <c r="AO13" s="19"/>
      <c r="AP13" s="19">
        <v>0.106551264660679</v>
      </c>
      <c r="AQ13" s="19">
        <v>0.119431143632254</v>
      </c>
      <c r="AR13" s="19">
        <v>0.116906965225751</v>
      </c>
    </row>
    <row r="14" spans="2:44" x14ac:dyDescent="0.5">
      <c r="B14" s="16"/>
    </row>
    <row r="15" spans="2:44" x14ac:dyDescent="0.5">
      <c r="B15" t="s">
        <v>76</v>
      </c>
    </row>
    <row r="16" spans="2:44" x14ac:dyDescent="0.5">
      <c r="B16" t="s">
        <v>77</v>
      </c>
    </row>
    <row r="18" spans="2:2" x14ac:dyDescent="0.5">
      <c r="B18" s="8" t="str">
        <f>HYPERLINK("#'Contents'!A1", "Return to Contents")</f>
        <v>Return to Contents</v>
      </c>
    </row>
  </sheetData>
  <mergeCells count="8">
    <mergeCell ref="AJ5:AN5"/>
    <mergeCell ref="AP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B2:AR18"/>
  <sheetViews>
    <sheetView showGridLines="0" workbookViewId="0">
      <pane xSplit="2" topLeftCell="C1" activePane="topRight" state="frozen"/>
      <selection pane="topRight"/>
    </sheetView>
  </sheetViews>
  <sheetFormatPr defaultColWidth="10.8203125" defaultRowHeight="14.35" x14ac:dyDescent="0.5"/>
  <cols>
    <col min="2" max="2" width="25.703125" customWidth="1"/>
    <col min="3" max="5" width="10.703125" customWidth="1"/>
    <col min="6" max="6" width="2.17578125" customWidth="1"/>
    <col min="7" max="12" width="10.703125" customWidth="1"/>
    <col min="13" max="13" width="2.17578125" customWidth="1"/>
    <col min="14" max="17" width="10.703125" customWidth="1"/>
    <col min="18" max="18" width="2.17578125" customWidth="1"/>
    <col min="19" max="30" width="10.703125" customWidth="1"/>
    <col min="31" max="31" width="2.17578125" customWidth="1"/>
    <col min="32" max="34" width="10.703125" customWidth="1"/>
    <col min="35" max="35" width="2.17578125" customWidth="1"/>
    <col min="36" max="40" width="10.703125" customWidth="1"/>
    <col min="41" max="41" width="2.17578125" customWidth="1"/>
    <col min="42" max="44" width="10.703125" customWidth="1"/>
    <col min="45" max="45" width="2.17578125" customWidth="1"/>
  </cols>
  <sheetData>
    <row r="2" spans="2:44" ht="40" customHeight="1" x14ac:dyDescent="0.5">
      <c r="D2" s="30" t="s">
        <v>266</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row>
    <row r="5" spans="2:44" ht="30" customHeight="1" x14ac:dyDescent="0.5">
      <c r="B5" s="15"/>
      <c r="C5" s="15"/>
      <c r="D5" s="29" t="s">
        <v>50</v>
      </c>
      <c r="E5" s="29"/>
      <c r="F5" s="15"/>
      <c r="G5" s="29" t="s">
        <v>51</v>
      </c>
      <c r="H5" s="29"/>
      <c r="I5" s="29"/>
      <c r="J5" s="29"/>
      <c r="K5" s="29"/>
      <c r="L5" s="29"/>
      <c r="M5" s="15"/>
      <c r="N5" s="29" t="s">
        <v>52</v>
      </c>
      <c r="O5" s="29"/>
      <c r="P5" s="29"/>
      <c r="Q5" s="29"/>
      <c r="R5" s="15"/>
      <c r="S5" s="29" t="s">
        <v>53</v>
      </c>
      <c r="T5" s="29"/>
      <c r="U5" s="29"/>
      <c r="V5" s="29"/>
      <c r="W5" s="29"/>
      <c r="X5" s="29"/>
      <c r="Y5" s="29"/>
      <c r="Z5" s="29"/>
      <c r="AA5" s="29"/>
      <c r="AB5" s="29"/>
      <c r="AC5" s="29"/>
      <c r="AD5" s="29"/>
      <c r="AE5" s="15"/>
      <c r="AF5" s="29" t="s">
        <v>54</v>
      </c>
      <c r="AG5" s="29"/>
      <c r="AH5" s="29"/>
      <c r="AI5" s="15"/>
      <c r="AJ5" s="29" t="s">
        <v>55</v>
      </c>
      <c r="AK5" s="29"/>
      <c r="AL5" s="29"/>
      <c r="AM5" s="29"/>
      <c r="AN5" s="29"/>
      <c r="AO5" s="15"/>
      <c r="AP5" s="29" t="s">
        <v>56</v>
      </c>
      <c r="AQ5" s="29"/>
      <c r="AR5" s="29"/>
    </row>
    <row r="6" spans="2:44" ht="43" x14ac:dyDescent="0.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row>
    <row r="7" spans="2:44" ht="30" customHeight="1" x14ac:dyDescent="0.5">
      <c r="B7" s="10" t="s">
        <v>18</v>
      </c>
      <c r="C7" s="10">
        <v>2011</v>
      </c>
      <c r="D7" s="10">
        <v>973</v>
      </c>
      <c r="E7" s="10">
        <v>1034</v>
      </c>
      <c r="F7" s="10"/>
      <c r="G7" s="10">
        <v>293</v>
      </c>
      <c r="H7" s="10">
        <v>293</v>
      </c>
      <c r="I7" s="10">
        <v>331</v>
      </c>
      <c r="J7" s="10">
        <v>331</v>
      </c>
      <c r="K7" s="10">
        <v>305</v>
      </c>
      <c r="L7" s="10">
        <v>458</v>
      </c>
      <c r="M7" s="10"/>
      <c r="N7" s="10">
        <v>545</v>
      </c>
      <c r="O7" s="10">
        <v>548</v>
      </c>
      <c r="P7" s="10">
        <v>415</v>
      </c>
      <c r="Q7" s="10">
        <v>498</v>
      </c>
      <c r="R7" s="10"/>
      <c r="S7" s="10">
        <v>288</v>
      </c>
      <c r="T7" s="10">
        <v>268</v>
      </c>
      <c r="U7" s="10">
        <v>162</v>
      </c>
      <c r="V7" s="10">
        <v>184</v>
      </c>
      <c r="W7" s="10">
        <v>142</v>
      </c>
      <c r="X7" s="10">
        <v>193</v>
      </c>
      <c r="Y7" s="10">
        <v>161</v>
      </c>
      <c r="Z7" s="10">
        <v>83</v>
      </c>
      <c r="AA7" s="10">
        <v>227</v>
      </c>
      <c r="AB7" s="10">
        <v>144</v>
      </c>
      <c r="AC7" s="10">
        <v>107</v>
      </c>
      <c r="AD7" s="10">
        <v>52</v>
      </c>
      <c r="AE7" s="10"/>
      <c r="AF7" s="10">
        <v>728</v>
      </c>
      <c r="AG7" s="10">
        <v>785</v>
      </c>
      <c r="AH7" s="10">
        <v>299</v>
      </c>
      <c r="AI7" s="10"/>
      <c r="AJ7" s="10">
        <v>692</v>
      </c>
      <c r="AK7" s="10">
        <v>539</v>
      </c>
      <c r="AL7" s="10">
        <v>143</v>
      </c>
      <c r="AM7" s="10">
        <v>38</v>
      </c>
      <c r="AN7" s="10">
        <v>294</v>
      </c>
      <c r="AO7" s="10"/>
      <c r="AP7" s="10">
        <v>390</v>
      </c>
      <c r="AQ7" s="10">
        <v>732</v>
      </c>
      <c r="AR7" s="10">
        <v>133</v>
      </c>
    </row>
    <row r="8" spans="2:44" ht="30" customHeight="1" x14ac:dyDescent="0.5">
      <c r="B8" s="11" t="s">
        <v>19</v>
      </c>
      <c r="C8" s="11">
        <v>2011</v>
      </c>
      <c r="D8" s="11">
        <v>992</v>
      </c>
      <c r="E8" s="11">
        <v>1015</v>
      </c>
      <c r="F8" s="11"/>
      <c r="G8" s="11">
        <v>280</v>
      </c>
      <c r="H8" s="11">
        <v>341</v>
      </c>
      <c r="I8" s="11">
        <v>343</v>
      </c>
      <c r="J8" s="11">
        <v>343</v>
      </c>
      <c r="K8" s="11">
        <v>283</v>
      </c>
      <c r="L8" s="11">
        <v>420</v>
      </c>
      <c r="M8" s="11"/>
      <c r="N8" s="11">
        <v>541</v>
      </c>
      <c r="O8" s="11">
        <v>522</v>
      </c>
      <c r="P8" s="11">
        <v>441</v>
      </c>
      <c r="Q8" s="11">
        <v>502</v>
      </c>
      <c r="R8" s="11"/>
      <c r="S8" s="11">
        <v>282</v>
      </c>
      <c r="T8" s="11">
        <v>261</v>
      </c>
      <c r="U8" s="11">
        <v>161</v>
      </c>
      <c r="V8" s="11">
        <v>181</v>
      </c>
      <c r="W8" s="11">
        <v>141</v>
      </c>
      <c r="X8" s="11">
        <v>181</v>
      </c>
      <c r="Y8" s="11">
        <v>161</v>
      </c>
      <c r="Z8" s="11">
        <v>80</v>
      </c>
      <c r="AA8" s="11">
        <v>221</v>
      </c>
      <c r="AB8" s="11">
        <v>181</v>
      </c>
      <c r="AC8" s="11">
        <v>101</v>
      </c>
      <c r="AD8" s="11">
        <v>60</v>
      </c>
      <c r="AE8" s="11"/>
      <c r="AF8" s="11">
        <v>714</v>
      </c>
      <c r="AG8" s="11">
        <v>797</v>
      </c>
      <c r="AH8" s="11">
        <v>308</v>
      </c>
      <c r="AI8" s="11"/>
      <c r="AJ8" s="11">
        <v>674</v>
      </c>
      <c r="AK8" s="11">
        <v>545</v>
      </c>
      <c r="AL8" s="11">
        <v>138</v>
      </c>
      <c r="AM8" s="11">
        <v>36</v>
      </c>
      <c r="AN8" s="11">
        <v>298</v>
      </c>
      <c r="AO8" s="11"/>
      <c r="AP8" s="11">
        <v>383</v>
      </c>
      <c r="AQ8" s="11">
        <v>736</v>
      </c>
      <c r="AR8" s="11">
        <v>130</v>
      </c>
    </row>
    <row r="9" spans="2:44" x14ac:dyDescent="0.5">
      <c r="B9" s="18" t="s">
        <v>254</v>
      </c>
      <c r="C9" s="17">
        <v>0.11103772015886899</v>
      </c>
      <c r="D9" s="17">
        <v>0.11005482186342599</v>
      </c>
      <c r="E9" s="17">
        <v>0.11243413750768499</v>
      </c>
      <c r="F9" s="17"/>
      <c r="G9" s="17">
        <v>0.17978659805622299</v>
      </c>
      <c r="H9" s="17">
        <v>0.17401879225872999</v>
      </c>
      <c r="I9" s="17">
        <v>0.11527102706350401</v>
      </c>
      <c r="J9" s="17">
        <v>7.8375291971449199E-2</v>
      </c>
      <c r="K9" s="17">
        <v>6.9127149682557995E-2</v>
      </c>
      <c r="L9" s="17">
        <v>6.5558895613199997E-2</v>
      </c>
      <c r="M9" s="17"/>
      <c r="N9" s="17">
        <v>0.13607647819340901</v>
      </c>
      <c r="O9" s="17">
        <v>0.111887471619702</v>
      </c>
      <c r="P9" s="17">
        <v>9.7409624662906799E-2</v>
      </c>
      <c r="Q9" s="17">
        <v>9.6248159113594106E-2</v>
      </c>
      <c r="R9" s="17"/>
      <c r="S9" s="17">
        <v>0.16447559422477401</v>
      </c>
      <c r="T9" s="17">
        <v>8.2461353915199098E-2</v>
      </c>
      <c r="U9" s="17">
        <v>0.100448027009199</v>
      </c>
      <c r="V9" s="17">
        <v>9.9853344047144604E-2</v>
      </c>
      <c r="W9" s="17">
        <v>0.128327005055138</v>
      </c>
      <c r="X9" s="17">
        <v>0.12875331549538199</v>
      </c>
      <c r="Y9" s="17">
        <v>0.100114615032286</v>
      </c>
      <c r="Z9" s="17">
        <v>0.10911024384993701</v>
      </c>
      <c r="AA9" s="17">
        <v>0.119492751301571</v>
      </c>
      <c r="AB9" s="17">
        <v>9.4245981141682394E-2</v>
      </c>
      <c r="AC9" s="17">
        <v>5.8564106398440202E-2</v>
      </c>
      <c r="AD9" s="17">
        <v>9.2116630846426198E-2</v>
      </c>
      <c r="AE9" s="17"/>
      <c r="AF9" s="17">
        <v>0.100491136000413</v>
      </c>
      <c r="AG9" s="17">
        <v>8.4594225931322001E-2</v>
      </c>
      <c r="AH9" s="17">
        <v>0.15735361443079901</v>
      </c>
      <c r="AI9" s="17"/>
      <c r="AJ9" s="17">
        <v>9.7646230122377303E-2</v>
      </c>
      <c r="AK9" s="17">
        <v>0.127257007686011</v>
      </c>
      <c r="AL9" s="17">
        <v>7.5038767781546098E-2</v>
      </c>
      <c r="AM9" s="17">
        <v>0.161788628701731</v>
      </c>
      <c r="AN9" s="17">
        <v>0.11780322750484699</v>
      </c>
      <c r="AO9" s="17"/>
      <c r="AP9" s="17">
        <v>0.11497369701709501</v>
      </c>
      <c r="AQ9" s="17">
        <v>0.13313608645626801</v>
      </c>
      <c r="AR9" s="17">
        <v>0.121807242975145</v>
      </c>
    </row>
    <row r="10" spans="2:44" x14ac:dyDescent="0.5">
      <c r="B10" s="18" t="s">
        <v>255</v>
      </c>
      <c r="C10" s="17">
        <v>0.31411193930117498</v>
      </c>
      <c r="D10" s="17">
        <v>0.32013948259506497</v>
      </c>
      <c r="E10" s="17">
        <v>0.308515576350121</v>
      </c>
      <c r="F10" s="17"/>
      <c r="G10" s="17">
        <v>0.39348523371324901</v>
      </c>
      <c r="H10" s="17">
        <v>0.41016760695524401</v>
      </c>
      <c r="I10" s="17">
        <v>0.29745288729094499</v>
      </c>
      <c r="J10" s="17">
        <v>0.32571587211657599</v>
      </c>
      <c r="K10" s="17">
        <v>0.26988794311889303</v>
      </c>
      <c r="L10" s="17">
        <v>0.21716123336048501</v>
      </c>
      <c r="M10" s="17"/>
      <c r="N10" s="17">
        <v>0.34013467497840699</v>
      </c>
      <c r="O10" s="17">
        <v>0.312926636373838</v>
      </c>
      <c r="P10" s="17">
        <v>0.33160452443139699</v>
      </c>
      <c r="Q10" s="17">
        <v>0.27311143907218399</v>
      </c>
      <c r="R10" s="17"/>
      <c r="S10" s="17">
        <v>0.30927935803630502</v>
      </c>
      <c r="T10" s="17">
        <v>0.28894484817018101</v>
      </c>
      <c r="U10" s="17">
        <v>0.33588022530681</v>
      </c>
      <c r="V10" s="17">
        <v>0.26746222114296397</v>
      </c>
      <c r="W10" s="17">
        <v>0.32310076940641003</v>
      </c>
      <c r="X10" s="17">
        <v>0.30242457181014898</v>
      </c>
      <c r="Y10" s="17">
        <v>0.29379626876224202</v>
      </c>
      <c r="Z10" s="17">
        <v>0.25498592047931301</v>
      </c>
      <c r="AA10" s="17">
        <v>0.35375462073542202</v>
      </c>
      <c r="AB10" s="17">
        <v>0.35164068365269002</v>
      </c>
      <c r="AC10" s="17">
        <v>0.32015592195046799</v>
      </c>
      <c r="AD10" s="17">
        <v>0.40678746688531298</v>
      </c>
      <c r="AE10" s="17"/>
      <c r="AF10" s="17">
        <v>0.24966953994827801</v>
      </c>
      <c r="AG10" s="17">
        <v>0.34483049221975498</v>
      </c>
      <c r="AH10" s="17">
        <v>0.32202318758495102</v>
      </c>
      <c r="AI10" s="17"/>
      <c r="AJ10" s="17">
        <v>0.29735070474478897</v>
      </c>
      <c r="AK10" s="17">
        <v>0.33155987029846301</v>
      </c>
      <c r="AL10" s="17">
        <v>0.27387581528412402</v>
      </c>
      <c r="AM10" s="17">
        <v>0.15979066691642699</v>
      </c>
      <c r="AN10" s="17">
        <v>0.30655830676708401</v>
      </c>
      <c r="AO10" s="17"/>
      <c r="AP10" s="17">
        <v>0.34069579477020701</v>
      </c>
      <c r="AQ10" s="17">
        <v>0.33824881425798597</v>
      </c>
      <c r="AR10" s="17">
        <v>0.31374038218327499</v>
      </c>
    </row>
    <row r="11" spans="2:44" x14ac:dyDescent="0.5">
      <c r="B11" s="18" t="s">
        <v>256</v>
      </c>
      <c r="C11" s="17">
        <v>0.22079742384963999</v>
      </c>
      <c r="D11" s="17">
        <v>0.223633596381932</v>
      </c>
      <c r="E11" s="17">
        <v>0.218892370370256</v>
      </c>
      <c r="F11" s="17"/>
      <c r="G11" s="17">
        <v>0.173133855989415</v>
      </c>
      <c r="H11" s="17">
        <v>0.169565331905633</v>
      </c>
      <c r="I11" s="17">
        <v>0.21401647504694901</v>
      </c>
      <c r="J11" s="17">
        <v>0.23444438069638901</v>
      </c>
      <c r="K11" s="17">
        <v>0.21510877067806999</v>
      </c>
      <c r="L11" s="17">
        <v>0.29239616596755402</v>
      </c>
      <c r="M11" s="17"/>
      <c r="N11" s="17">
        <v>0.21905189203417699</v>
      </c>
      <c r="O11" s="17">
        <v>0.22310389783557599</v>
      </c>
      <c r="P11" s="17">
        <v>0.234747747027863</v>
      </c>
      <c r="Q11" s="17">
        <v>0.21022421247345999</v>
      </c>
      <c r="R11" s="17"/>
      <c r="S11" s="17">
        <v>0.23876036747002799</v>
      </c>
      <c r="T11" s="17">
        <v>0.241340654748737</v>
      </c>
      <c r="U11" s="17">
        <v>0.20683974022500401</v>
      </c>
      <c r="V11" s="17">
        <v>0.22613120460354899</v>
      </c>
      <c r="W11" s="17">
        <v>0.20566372924322099</v>
      </c>
      <c r="X11" s="17">
        <v>0.230575299691678</v>
      </c>
      <c r="Y11" s="17">
        <v>0.22511931859967499</v>
      </c>
      <c r="Z11" s="17">
        <v>0.29874138998793998</v>
      </c>
      <c r="AA11" s="17">
        <v>0.19497437539009699</v>
      </c>
      <c r="AB11" s="17">
        <v>0.22559599986576701</v>
      </c>
      <c r="AC11" s="17">
        <v>0.186587800829353</v>
      </c>
      <c r="AD11" s="17">
        <v>9.7082198911375497E-2</v>
      </c>
      <c r="AE11" s="17"/>
      <c r="AF11" s="17">
        <v>0.230312663794487</v>
      </c>
      <c r="AG11" s="17">
        <v>0.224933044008232</v>
      </c>
      <c r="AH11" s="17">
        <v>0.19924181345501199</v>
      </c>
      <c r="AI11" s="17"/>
      <c r="AJ11" s="17">
        <v>0.231893060775202</v>
      </c>
      <c r="AK11" s="17">
        <v>0.21584483315655201</v>
      </c>
      <c r="AL11" s="17">
        <v>0.204967660797999</v>
      </c>
      <c r="AM11" s="17">
        <v>0.258585001193813</v>
      </c>
      <c r="AN11" s="17">
        <v>0.23033691107881901</v>
      </c>
      <c r="AO11" s="17"/>
      <c r="AP11" s="17">
        <v>0.192702373272472</v>
      </c>
      <c r="AQ11" s="17">
        <v>0.196445751126577</v>
      </c>
      <c r="AR11" s="17">
        <v>0.13273875317846001</v>
      </c>
    </row>
    <row r="12" spans="2:44" x14ac:dyDescent="0.5">
      <c r="B12" s="18" t="s">
        <v>257</v>
      </c>
      <c r="C12" s="17">
        <v>0.225470225896647</v>
      </c>
      <c r="D12" s="17">
        <v>0.21662763288522299</v>
      </c>
      <c r="E12" s="17">
        <v>0.23405337805214901</v>
      </c>
      <c r="F12" s="17"/>
      <c r="G12" s="17">
        <v>0.21664898967056001</v>
      </c>
      <c r="H12" s="17">
        <v>0.18778969365572501</v>
      </c>
      <c r="I12" s="17">
        <v>0.25119069375404601</v>
      </c>
      <c r="J12" s="17">
        <v>0.246124874966866</v>
      </c>
      <c r="K12" s="17">
        <v>0.26895688377158999</v>
      </c>
      <c r="L12" s="17">
        <v>0.194744832017515</v>
      </c>
      <c r="M12" s="17"/>
      <c r="N12" s="17">
        <v>0.19694015260072101</v>
      </c>
      <c r="O12" s="17">
        <v>0.223988329563101</v>
      </c>
      <c r="P12" s="17">
        <v>0.24913543422131701</v>
      </c>
      <c r="Q12" s="17">
        <v>0.23536706372854299</v>
      </c>
      <c r="R12" s="17"/>
      <c r="S12" s="17">
        <v>0.18988623481431</v>
      </c>
      <c r="T12" s="17">
        <v>0.23554868464352699</v>
      </c>
      <c r="U12" s="17">
        <v>0.25723067429531399</v>
      </c>
      <c r="V12" s="17">
        <v>0.22157579216531301</v>
      </c>
      <c r="W12" s="17">
        <v>0.208613352474601</v>
      </c>
      <c r="X12" s="17">
        <v>0.22420205680302999</v>
      </c>
      <c r="Y12" s="17">
        <v>0.26061664052660799</v>
      </c>
      <c r="Z12" s="17">
        <v>0.24300677315666899</v>
      </c>
      <c r="AA12" s="17">
        <v>0.214068957687822</v>
      </c>
      <c r="AB12" s="17">
        <v>0.221126625242763</v>
      </c>
      <c r="AC12" s="17">
        <v>0.23297749076494201</v>
      </c>
      <c r="AD12" s="17">
        <v>0.243461475846634</v>
      </c>
      <c r="AE12" s="17"/>
      <c r="AF12" s="17">
        <v>0.244297442492735</v>
      </c>
      <c r="AG12" s="17">
        <v>0.231234915037865</v>
      </c>
      <c r="AH12" s="17">
        <v>0.205923044071463</v>
      </c>
      <c r="AI12" s="17"/>
      <c r="AJ12" s="17">
        <v>0.22379656772296999</v>
      </c>
      <c r="AK12" s="17">
        <v>0.216947725817321</v>
      </c>
      <c r="AL12" s="17">
        <v>0.26718501758979901</v>
      </c>
      <c r="AM12" s="17">
        <v>0.26476577865122403</v>
      </c>
      <c r="AN12" s="17">
        <v>0.20654726810783</v>
      </c>
      <c r="AO12" s="17"/>
      <c r="AP12" s="17">
        <v>0.22604442547287701</v>
      </c>
      <c r="AQ12" s="17">
        <v>0.21868169569725299</v>
      </c>
      <c r="AR12" s="17">
        <v>0.25435856290136499</v>
      </c>
    </row>
    <row r="13" spans="2:44" x14ac:dyDescent="0.5">
      <c r="B13" s="18" t="s">
        <v>258</v>
      </c>
      <c r="C13" s="19">
        <v>0.12858269079366999</v>
      </c>
      <c r="D13" s="19">
        <v>0.12954446627435401</v>
      </c>
      <c r="E13" s="19">
        <v>0.12610453771978899</v>
      </c>
      <c r="F13" s="19"/>
      <c r="G13" s="19">
        <v>3.6945322570551997E-2</v>
      </c>
      <c r="H13" s="19">
        <v>5.8458575224668199E-2</v>
      </c>
      <c r="I13" s="19">
        <v>0.12206891684455499</v>
      </c>
      <c r="J13" s="19">
        <v>0.115339580248719</v>
      </c>
      <c r="K13" s="19">
        <v>0.17691925274888901</v>
      </c>
      <c r="L13" s="19">
        <v>0.230138873041247</v>
      </c>
      <c r="M13" s="19"/>
      <c r="N13" s="19">
        <v>0.107796802193286</v>
      </c>
      <c r="O13" s="19">
        <v>0.12809366460778199</v>
      </c>
      <c r="P13" s="19">
        <v>8.7102669656516293E-2</v>
      </c>
      <c r="Q13" s="19">
        <v>0.18504912561221901</v>
      </c>
      <c r="R13" s="19"/>
      <c r="S13" s="19">
        <v>9.7598445454582905E-2</v>
      </c>
      <c r="T13" s="19">
        <v>0.15170445852235601</v>
      </c>
      <c r="U13" s="19">
        <v>9.9601333163672395E-2</v>
      </c>
      <c r="V13" s="19">
        <v>0.18497743804102901</v>
      </c>
      <c r="W13" s="19">
        <v>0.13429514382062999</v>
      </c>
      <c r="X13" s="19">
        <v>0.114044756199762</v>
      </c>
      <c r="Y13" s="19">
        <v>0.120353157079189</v>
      </c>
      <c r="Z13" s="19">
        <v>9.4155672526141196E-2</v>
      </c>
      <c r="AA13" s="19">
        <v>0.11770929488508899</v>
      </c>
      <c r="AB13" s="19">
        <v>0.107390710097098</v>
      </c>
      <c r="AC13" s="19">
        <v>0.20171468005679799</v>
      </c>
      <c r="AD13" s="19">
        <v>0.160552227510252</v>
      </c>
      <c r="AE13" s="19"/>
      <c r="AF13" s="19">
        <v>0.17522921776408701</v>
      </c>
      <c r="AG13" s="19">
        <v>0.11440732280282501</v>
      </c>
      <c r="AH13" s="19">
        <v>0.115458340457775</v>
      </c>
      <c r="AI13" s="19"/>
      <c r="AJ13" s="19">
        <v>0.14931343663466201</v>
      </c>
      <c r="AK13" s="19">
        <v>0.108390563041653</v>
      </c>
      <c r="AL13" s="19">
        <v>0.17893273854653199</v>
      </c>
      <c r="AM13" s="19">
        <v>0.15506992453680399</v>
      </c>
      <c r="AN13" s="19">
        <v>0.138754286541421</v>
      </c>
      <c r="AO13" s="19"/>
      <c r="AP13" s="19">
        <v>0.12558370946734901</v>
      </c>
      <c r="AQ13" s="19">
        <v>0.113487652461915</v>
      </c>
      <c r="AR13" s="19">
        <v>0.177355058761754</v>
      </c>
    </row>
    <row r="14" spans="2:44" x14ac:dyDescent="0.5">
      <c r="B14" s="16"/>
    </row>
    <row r="15" spans="2:44" x14ac:dyDescent="0.5">
      <c r="B15" t="s">
        <v>76</v>
      </c>
    </row>
    <row r="16" spans="2:44" x14ac:dyDescent="0.5">
      <c r="B16" t="s">
        <v>77</v>
      </c>
    </row>
    <row r="18" spans="2:2" x14ac:dyDescent="0.5">
      <c r="B18" s="8" t="str">
        <f>HYPERLINK("#'Contents'!A1", "Return to Contents")</f>
        <v>Return to Contents</v>
      </c>
    </row>
  </sheetData>
  <mergeCells count="8">
    <mergeCell ref="AJ5:AN5"/>
    <mergeCell ref="AP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B2:AR27"/>
  <sheetViews>
    <sheetView showGridLines="0" workbookViewId="0">
      <pane xSplit="2" topLeftCell="C1" activePane="topRight" state="frozen"/>
      <selection pane="topRight"/>
    </sheetView>
  </sheetViews>
  <sheetFormatPr defaultColWidth="10.8203125" defaultRowHeight="14.35" x14ac:dyDescent="0.5"/>
  <cols>
    <col min="2" max="2" width="25.703125" customWidth="1"/>
    <col min="3" max="5" width="10.703125" customWidth="1"/>
    <col min="6" max="6" width="2.17578125" customWidth="1"/>
    <col min="7" max="12" width="10.703125" customWidth="1"/>
    <col min="13" max="13" width="2.17578125" customWidth="1"/>
    <col min="14" max="17" width="10.703125" customWidth="1"/>
    <col min="18" max="18" width="2.17578125" customWidth="1"/>
    <col min="19" max="30" width="10.703125" customWidth="1"/>
    <col min="31" max="31" width="2.17578125" customWidth="1"/>
    <col min="32" max="34" width="10.703125" customWidth="1"/>
    <col min="35" max="35" width="2.17578125" customWidth="1"/>
    <col min="36" max="40" width="10.703125" customWidth="1"/>
    <col min="41" max="41" width="2.17578125" customWidth="1"/>
    <col min="42" max="44" width="10.703125" customWidth="1"/>
    <col min="45" max="45" width="2.17578125" customWidth="1"/>
  </cols>
  <sheetData>
    <row r="2" spans="2:44" ht="40" customHeight="1" x14ac:dyDescent="0.5">
      <c r="D2" s="30" t="s">
        <v>267</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row>
    <row r="5" spans="2:44" ht="30" customHeight="1" x14ac:dyDescent="0.5">
      <c r="B5" s="15"/>
      <c r="C5" s="15"/>
      <c r="D5" s="29" t="s">
        <v>50</v>
      </c>
      <c r="E5" s="29"/>
      <c r="F5" s="15"/>
      <c r="G5" s="29" t="s">
        <v>51</v>
      </c>
      <c r="H5" s="29"/>
      <c r="I5" s="29"/>
      <c r="J5" s="29"/>
      <c r="K5" s="29"/>
      <c r="L5" s="29"/>
      <c r="M5" s="15"/>
      <c r="N5" s="29" t="s">
        <v>52</v>
      </c>
      <c r="O5" s="29"/>
      <c r="P5" s="29"/>
      <c r="Q5" s="29"/>
      <c r="R5" s="15"/>
      <c r="S5" s="29" t="s">
        <v>53</v>
      </c>
      <c r="T5" s="29"/>
      <c r="U5" s="29"/>
      <c r="V5" s="29"/>
      <c r="W5" s="29"/>
      <c r="X5" s="29"/>
      <c r="Y5" s="29"/>
      <c r="Z5" s="29"/>
      <c r="AA5" s="29"/>
      <c r="AB5" s="29"/>
      <c r="AC5" s="29"/>
      <c r="AD5" s="29"/>
      <c r="AE5" s="15"/>
      <c r="AF5" s="29" t="s">
        <v>54</v>
      </c>
      <c r="AG5" s="29"/>
      <c r="AH5" s="29"/>
      <c r="AI5" s="15"/>
      <c r="AJ5" s="29" t="s">
        <v>55</v>
      </c>
      <c r="AK5" s="29"/>
      <c r="AL5" s="29"/>
      <c r="AM5" s="29"/>
      <c r="AN5" s="29"/>
      <c r="AO5" s="15"/>
      <c r="AP5" s="29" t="s">
        <v>56</v>
      </c>
      <c r="AQ5" s="29"/>
      <c r="AR5" s="29"/>
    </row>
    <row r="6" spans="2:44" ht="43" x14ac:dyDescent="0.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row>
    <row r="7" spans="2:44" ht="30" customHeight="1" x14ac:dyDescent="0.5">
      <c r="B7" s="10" t="s">
        <v>18</v>
      </c>
      <c r="C7" s="10">
        <v>2011</v>
      </c>
      <c r="D7" s="10">
        <v>973</v>
      </c>
      <c r="E7" s="10">
        <v>1034</v>
      </c>
      <c r="F7" s="10"/>
      <c r="G7" s="10">
        <v>293</v>
      </c>
      <c r="H7" s="10">
        <v>293</v>
      </c>
      <c r="I7" s="10">
        <v>331</v>
      </c>
      <c r="J7" s="10">
        <v>331</v>
      </c>
      <c r="K7" s="10">
        <v>305</v>
      </c>
      <c r="L7" s="10">
        <v>458</v>
      </c>
      <c r="M7" s="10"/>
      <c r="N7" s="10">
        <v>545</v>
      </c>
      <c r="O7" s="10">
        <v>548</v>
      </c>
      <c r="P7" s="10">
        <v>415</v>
      </c>
      <c r="Q7" s="10">
        <v>498</v>
      </c>
      <c r="R7" s="10"/>
      <c r="S7" s="10">
        <v>288</v>
      </c>
      <c r="T7" s="10">
        <v>268</v>
      </c>
      <c r="U7" s="10">
        <v>162</v>
      </c>
      <c r="V7" s="10">
        <v>184</v>
      </c>
      <c r="W7" s="10">
        <v>142</v>
      </c>
      <c r="X7" s="10">
        <v>193</v>
      </c>
      <c r="Y7" s="10">
        <v>161</v>
      </c>
      <c r="Z7" s="10">
        <v>83</v>
      </c>
      <c r="AA7" s="10">
        <v>227</v>
      </c>
      <c r="AB7" s="10">
        <v>144</v>
      </c>
      <c r="AC7" s="10">
        <v>107</v>
      </c>
      <c r="AD7" s="10">
        <v>52</v>
      </c>
      <c r="AE7" s="10"/>
      <c r="AF7" s="10">
        <v>728</v>
      </c>
      <c r="AG7" s="10">
        <v>785</v>
      </c>
      <c r="AH7" s="10">
        <v>299</v>
      </c>
      <c r="AI7" s="10"/>
      <c r="AJ7" s="10">
        <v>692</v>
      </c>
      <c r="AK7" s="10">
        <v>539</v>
      </c>
      <c r="AL7" s="10">
        <v>143</v>
      </c>
      <c r="AM7" s="10">
        <v>38</v>
      </c>
      <c r="AN7" s="10">
        <v>294</v>
      </c>
      <c r="AO7" s="10"/>
      <c r="AP7" s="10">
        <v>390</v>
      </c>
      <c r="AQ7" s="10">
        <v>732</v>
      </c>
      <c r="AR7" s="10">
        <v>133</v>
      </c>
    </row>
    <row r="8" spans="2:44" ht="30" customHeight="1" x14ac:dyDescent="0.5">
      <c r="B8" s="11" t="s">
        <v>19</v>
      </c>
      <c r="C8" s="11">
        <v>2011</v>
      </c>
      <c r="D8" s="11">
        <v>992</v>
      </c>
      <c r="E8" s="11">
        <v>1015</v>
      </c>
      <c r="F8" s="11"/>
      <c r="G8" s="11">
        <v>280</v>
      </c>
      <c r="H8" s="11">
        <v>341</v>
      </c>
      <c r="I8" s="11">
        <v>343</v>
      </c>
      <c r="J8" s="11">
        <v>343</v>
      </c>
      <c r="K8" s="11">
        <v>283</v>
      </c>
      <c r="L8" s="11">
        <v>420</v>
      </c>
      <c r="M8" s="11"/>
      <c r="N8" s="11">
        <v>541</v>
      </c>
      <c r="O8" s="11">
        <v>522</v>
      </c>
      <c r="P8" s="11">
        <v>441</v>
      </c>
      <c r="Q8" s="11">
        <v>502</v>
      </c>
      <c r="R8" s="11"/>
      <c r="S8" s="11">
        <v>282</v>
      </c>
      <c r="T8" s="11">
        <v>261</v>
      </c>
      <c r="U8" s="11">
        <v>161</v>
      </c>
      <c r="V8" s="11">
        <v>181</v>
      </c>
      <c r="W8" s="11">
        <v>141</v>
      </c>
      <c r="X8" s="11">
        <v>181</v>
      </c>
      <c r="Y8" s="11">
        <v>161</v>
      </c>
      <c r="Z8" s="11">
        <v>80</v>
      </c>
      <c r="AA8" s="11">
        <v>221</v>
      </c>
      <c r="AB8" s="11">
        <v>181</v>
      </c>
      <c r="AC8" s="11">
        <v>101</v>
      </c>
      <c r="AD8" s="11">
        <v>60</v>
      </c>
      <c r="AE8" s="11"/>
      <c r="AF8" s="11">
        <v>714</v>
      </c>
      <c r="AG8" s="11">
        <v>797</v>
      </c>
      <c r="AH8" s="11">
        <v>308</v>
      </c>
      <c r="AI8" s="11"/>
      <c r="AJ8" s="11">
        <v>674</v>
      </c>
      <c r="AK8" s="11">
        <v>545</v>
      </c>
      <c r="AL8" s="11">
        <v>138</v>
      </c>
      <c r="AM8" s="11">
        <v>36</v>
      </c>
      <c r="AN8" s="11">
        <v>298</v>
      </c>
      <c r="AO8" s="11"/>
      <c r="AP8" s="11">
        <v>383</v>
      </c>
      <c r="AQ8" s="11">
        <v>736</v>
      </c>
      <c r="AR8" s="11">
        <v>130</v>
      </c>
    </row>
    <row r="9" spans="2:44" ht="28.7" x14ac:dyDescent="0.5">
      <c r="B9" s="18" t="s">
        <v>165</v>
      </c>
      <c r="C9" s="17">
        <v>0.47866124547654298</v>
      </c>
      <c r="D9" s="17">
        <v>0.49536857954630997</v>
      </c>
      <c r="E9" s="17">
        <v>0.461231969590644</v>
      </c>
      <c r="F9" s="17"/>
      <c r="G9" s="17">
        <v>0.39959929812399902</v>
      </c>
      <c r="H9" s="17">
        <v>0.42463248493183497</v>
      </c>
      <c r="I9" s="17">
        <v>0.41819266438358199</v>
      </c>
      <c r="J9" s="17">
        <v>0.45685801923934199</v>
      </c>
      <c r="K9" s="17">
        <v>0.53988905931074604</v>
      </c>
      <c r="L9" s="17">
        <v>0.60114267148184297</v>
      </c>
      <c r="M9" s="17"/>
      <c r="N9" s="17">
        <v>0.53839671045328896</v>
      </c>
      <c r="O9" s="17">
        <v>0.49588389508310099</v>
      </c>
      <c r="P9" s="17">
        <v>0.47113578879816298</v>
      </c>
      <c r="Q9" s="17">
        <v>0.40001961519372198</v>
      </c>
      <c r="R9" s="17"/>
      <c r="S9" s="17">
        <v>0.51893209401637796</v>
      </c>
      <c r="T9" s="17">
        <v>0.47598313572388301</v>
      </c>
      <c r="U9" s="17">
        <v>0.51982197540898201</v>
      </c>
      <c r="V9" s="17">
        <v>0.49688395785890099</v>
      </c>
      <c r="W9" s="17">
        <v>0.47282511429296198</v>
      </c>
      <c r="X9" s="17">
        <v>0.47568990388462801</v>
      </c>
      <c r="Y9" s="17">
        <v>0.42331728943565999</v>
      </c>
      <c r="Z9" s="17">
        <v>0.51775609856538496</v>
      </c>
      <c r="AA9" s="17">
        <v>0.43724876248109301</v>
      </c>
      <c r="AB9" s="17">
        <v>0.45101113740603299</v>
      </c>
      <c r="AC9" s="17">
        <v>0.47373165601989398</v>
      </c>
      <c r="AD9" s="17">
        <v>0.49904937135073402</v>
      </c>
      <c r="AE9" s="17"/>
      <c r="AF9" s="17">
        <v>0.48847381848413401</v>
      </c>
      <c r="AG9" s="17">
        <v>0.51341382988978401</v>
      </c>
      <c r="AH9" s="17">
        <v>0.42512760503441999</v>
      </c>
      <c r="AI9" s="17"/>
      <c r="AJ9" s="17">
        <v>0.53515209028695099</v>
      </c>
      <c r="AK9" s="17">
        <v>0.459951553015848</v>
      </c>
      <c r="AL9" s="17">
        <v>0.49515245301573202</v>
      </c>
      <c r="AM9" s="17">
        <v>0.41103688853213899</v>
      </c>
      <c r="AN9" s="17">
        <v>0.436818402862647</v>
      </c>
      <c r="AO9" s="17"/>
      <c r="AP9" s="17">
        <v>0.54019775338221199</v>
      </c>
      <c r="AQ9" s="17">
        <v>0.48106659960554898</v>
      </c>
      <c r="AR9" s="17">
        <v>0.47192051184620698</v>
      </c>
    </row>
    <row r="10" spans="2:44" ht="28.7" x14ac:dyDescent="0.5">
      <c r="B10" s="18" t="s">
        <v>161</v>
      </c>
      <c r="C10" s="17">
        <v>0.45321315174191001</v>
      </c>
      <c r="D10" s="17">
        <v>0.4366160536166</v>
      </c>
      <c r="E10" s="17">
        <v>0.469329851388194</v>
      </c>
      <c r="F10" s="17"/>
      <c r="G10" s="17">
        <v>0.43129044422895801</v>
      </c>
      <c r="H10" s="17">
        <v>0.42850101519240802</v>
      </c>
      <c r="I10" s="17">
        <v>0.36543824043891399</v>
      </c>
      <c r="J10" s="17">
        <v>0.454332888006453</v>
      </c>
      <c r="K10" s="17">
        <v>0.44548718773617202</v>
      </c>
      <c r="L10" s="17">
        <v>0.56389510013720401</v>
      </c>
      <c r="M10" s="17"/>
      <c r="N10" s="17">
        <v>0.43693668428116</v>
      </c>
      <c r="O10" s="17">
        <v>0.45769697315082802</v>
      </c>
      <c r="P10" s="17">
        <v>0.47268922621103099</v>
      </c>
      <c r="Q10" s="17">
        <v>0.44754736623423402</v>
      </c>
      <c r="R10" s="17"/>
      <c r="S10" s="17">
        <v>0.42845924262045099</v>
      </c>
      <c r="T10" s="17">
        <v>0.48349601027564099</v>
      </c>
      <c r="U10" s="17">
        <v>0.48291539308334602</v>
      </c>
      <c r="V10" s="17">
        <v>0.48816770210032001</v>
      </c>
      <c r="W10" s="17">
        <v>0.39529877606923702</v>
      </c>
      <c r="X10" s="17">
        <v>0.482122694137887</v>
      </c>
      <c r="Y10" s="17">
        <v>0.47372334203984101</v>
      </c>
      <c r="Z10" s="17">
        <v>0.423739958787204</v>
      </c>
      <c r="AA10" s="17">
        <v>0.42849382807791803</v>
      </c>
      <c r="AB10" s="17">
        <v>0.40209784702993201</v>
      </c>
      <c r="AC10" s="17">
        <v>0.47874813787299803</v>
      </c>
      <c r="AD10" s="17">
        <v>0.487962482162204</v>
      </c>
      <c r="AE10" s="17"/>
      <c r="AF10" s="17">
        <v>0.48750502713244298</v>
      </c>
      <c r="AG10" s="17">
        <v>0.44107468773470498</v>
      </c>
      <c r="AH10" s="17">
        <v>0.451740724184096</v>
      </c>
      <c r="AI10" s="17"/>
      <c r="AJ10" s="17">
        <v>0.50738249295994098</v>
      </c>
      <c r="AK10" s="17">
        <v>0.39813148824796701</v>
      </c>
      <c r="AL10" s="17">
        <v>0.50775041461390902</v>
      </c>
      <c r="AM10" s="17">
        <v>0.48749790519875702</v>
      </c>
      <c r="AN10" s="17">
        <v>0.43919085499854299</v>
      </c>
      <c r="AO10" s="17"/>
      <c r="AP10" s="17">
        <v>0.48113524459399398</v>
      </c>
      <c r="AQ10" s="17">
        <v>0.45121305183877097</v>
      </c>
      <c r="AR10" s="17">
        <v>0.447139929041378</v>
      </c>
    </row>
    <row r="11" spans="2:44" ht="28.7" x14ac:dyDescent="0.5">
      <c r="B11" s="18" t="s">
        <v>162</v>
      </c>
      <c r="C11" s="17">
        <v>0.449481810370431</v>
      </c>
      <c r="D11" s="17">
        <v>0.45454000350064899</v>
      </c>
      <c r="E11" s="17">
        <v>0.44426604673480602</v>
      </c>
      <c r="F11" s="17"/>
      <c r="G11" s="17">
        <v>0.41933209513817299</v>
      </c>
      <c r="H11" s="17">
        <v>0.42510101905790698</v>
      </c>
      <c r="I11" s="17">
        <v>0.41397492165081901</v>
      </c>
      <c r="J11" s="17">
        <v>0.44508780206514698</v>
      </c>
      <c r="K11" s="17">
        <v>0.48035319354649397</v>
      </c>
      <c r="L11" s="17">
        <v>0.50115129381095802</v>
      </c>
      <c r="M11" s="17"/>
      <c r="N11" s="17">
        <v>0.45171533412359999</v>
      </c>
      <c r="O11" s="17">
        <v>0.474366585802243</v>
      </c>
      <c r="P11" s="17">
        <v>0.46805149022671799</v>
      </c>
      <c r="Q11" s="17">
        <v>0.40742420047699801</v>
      </c>
      <c r="R11" s="17"/>
      <c r="S11" s="17">
        <v>0.40967185253076499</v>
      </c>
      <c r="T11" s="17">
        <v>0.43741232219263099</v>
      </c>
      <c r="U11" s="17">
        <v>0.40311635045425398</v>
      </c>
      <c r="V11" s="17">
        <v>0.43252694972852901</v>
      </c>
      <c r="W11" s="17">
        <v>0.46475836935259601</v>
      </c>
      <c r="X11" s="17">
        <v>0.532977634717408</v>
      </c>
      <c r="Y11" s="17">
        <v>0.45416414355946</v>
      </c>
      <c r="Z11" s="17">
        <v>0.47278800572771101</v>
      </c>
      <c r="AA11" s="17">
        <v>0.44889966185871</v>
      </c>
      <c r="AB11" s="17">
        <v>0.48046365570255201</v>
      </c>
      <c r="AC11" s="17">
        <v>0.465047032066365</v>
      </c>
      <c r="AD11" s="17">
        <v>0.415648410015025</v>
      </c>
      <c r="AE11" s="17"/>
      <c r="AF11" s="17">
        <v>0.46497791255631599</v>
      </c>
      <c r="AG11" s="17">
        <v>0.46113038923965799</v>
      </c>
      <c r="AH11" s="17">
        <v>0.42541426395322102</v>
      </c>
      <c r="AI11" s="17"/>
      <c r="AJ11" s="17">
        <v>0.49838979223345298</v>
      </c>
      <c r="AK11" s="17">
        <v>0.44958262626441697</v>
      </c>
      <c r="AL11" s="17">
        <v>0.43991847243772703</v>
      </c>
      <c r="AM11" s="17">
        <v>0.32831377528449202</v>
      </c>
      <c r="AN11" s="17">
        <v>0.409672433395879</v>
      </c>
      <c r="AO11" s="17"/>
      <c r="AP11" s="17">
        <v>0.50878879029121005</v>
      </c>
      <c r="AQ11" s="17">
        <v>0.47521723246893899</v>
      </c>
      <c r="AR11" s="17">
        <v>0.39315847040855001</v>
      </c>
    </row>
    <row r="12" spans="2:44" ht="28.7" x14ac:dyDescent="0.5">
      <c r="B12" s="18" t="s">
        <v>163</v>
      </c>
      <c r="C12" s="17">
        <v>0.43867607473373399</v>
      </c>
      <c r="D12" s="17">
        <v>0.43971963675357501</v>
      </c>
      <c r="E12" s="17">
        <v>0.43639774922207902</v>
      </c>
      <c r="F12" s="17"/>
      <c r="G12" s="17">
        <v>0.40694263318495</v>
      </c>
      <c r="H12" s="17">
        <v>0.38271589836174202</v>
      </c>
      <c r="I12" s="17">
        <v>0.43375631764257899</v>
      </c>
      <c r="J12" s="17">
        <v>0.402439005920878</v>
      </c>
      <c r="K12" s="17">
        <v>0.48884393804592202</v>
      </c>
      <c r="L12" s="17">
        <v>0.50505934025527299</v>
      </c>
      <c r="M12" s="17"/>
      <c r="N12" s="17">
        <v>0.50292009319778197</v>
      </c>
      <c r="O12" s="17">
        <v>0.44407866720322697</v>
      </c>
      <c r="P12" s="17">
        <v>0.40176972032674102</v>
      </c>
      <c r="Q12" s="17">
        <v>0.39466523817106097</v>
      </c>
      <c r="R12" s="17"/>
      <c r="S12" s="17">
        <v>0.446675792338944</v>
      </c>
      <c r="T12" s="17">
        <v>0.41399015051398302</v>
      </c>
      <c r="U12" s="17">
        <v>0.43362869331681803</v>
      </c>
      <c r="V12" s="17">
        <v>0.42774052625283998</v>
      </c>
      <c r="W12" s="17">
        <v>0.44468573589955301</v>
      </c>
      <c r="X12" s="17">
        <v>0.45886097040919399</v>
      </c>
      <c r="Y12" s="17">
        <v>0.398159876201298</v>
      </c>
      <c r="Z12" s="17">
        <v>0.42281848572526898</v>
      </c>
      <c r="AA12" s="17">
        <v>0.48197428094725597</v>
      </c>
      <c r="AB12" s="17">
        <v>0.48279791635629699</v>
      </c>
      <c r="AC12" s="17">
        <v>0.35567740964965799</v>
      </c>
      <c r="AD12" s="17">
        <v>0.45708453862081899</v>
      </c>
      <c r="AE12" s="17"/>
      <c r="AF12" s="17">
        <v>0.43638995402224201</v>
      </c>
      <c r="AG12" s="17">
        <v>0.46767418533424099</v>
      </c>
      <c r="AH12" s="17">
        <v>0.38528489948230898</v>
      </c>
      <c r="AI12" s="17"/>
      <c r="AJ12" s="17">
        <v>0.44896034706751797</v>
      </c>
      <c r="AK12" s="17">
        <v>0.450229930435248</v>
      </c>
      <c r="AL12" s="17">
        <v>0.45380346723007398</v>
      </c>
      <c r="AM12" s="17">
        <v>0.36753117384896999</v>
      </c>
      <c r="AN12" s="17">
        <v>0.40607804050514601</v>
      </c>
      <c r="AO12" s="17"/>
      <c r="AP12" s="17">
        <v>0.465771790588276</v>
      </c>
      <c r="AQ12" s="17">
        <v>0.46453437097810202</v>
      </c>
      <c r="AR12" s="17">
        <v>0.49523940648881798</v>
      </c>
    </row>
    <row r="13" spans="2:44" ht="28.7" x14ac:dyDescent="0.5">
      <c r="B13" s="18" t="s">
        <v>171</v>
      </c>
      <c r="C13" s="17">
        <v>0.40503129674669403</v>
      </c>
      <c r="D13" s="17">
        <v>0.41514139774742898</v>
      </c>
      <c r="E13" s="17">
        <v>0.39469908043937701</v>
      </c>
      <c r="F13" s="17"/>
      <c r="G13" s="17">
        <v>0.38329768970383299</v>
      </c>
      <c r="H13" s="17">
        <v>0.34035871575029403</v>
      </c>
      <c r="I13" s="17">
        <v>0.41136100388369801</v>
      </c>
      <c r="J13" s="17">
        <v>0.432503148570969</v>
      </c>
      <c r="K13" s="17">
        <v>0.44324755815501898</v>
      </c>
      <c r="L13" s="17">
        <v>0.418660120060595</v>
      </c>
      <c r="M13" s="17"/>
      <c r="N13" s="17">
        <v>0.44965736122377697</v>
      </c>
      <c r="O13" s="17">
        <v>0.420507738789692</v>
      </c>
      <c r="P13" s="17">
        <v>0.39060449290717197</v>
      </c>
      <c r="Q13" s="17">
        <v>0.353829297956746</v>
      </c>
      <c r="R13" s="17"/>
      <c r="S13" s="17">
        <v>0.37355299031433098</v>
      </c>
      <c r="T13" s="17">
        <v>0.396087954443752</v>
      </c>
      <c r="U13" s="17">
        <v>0.42002521606750198</v>
      </c>
      <c r="V13" s="17">
        <v>0.42139751785863699</v>
      </c>
      <c r="W13" s="17">
        <v>0.37980579801356301</v>
      </c>
      <c r="X13" s="17">
        <v>0.44071711700091398</v>
      </c>
      <c r="Y13" s="17">
        <v>0.37643806325475498</v>
      </c>
      <c r="Z13" s="17">
        <v>0.36998956388031801</v>
      </c>
      <c r="AA13" s="17">
        <v>0.44010840344378199</v>
      </c>
      <c r="AB13" s="17">
        <v>0.43507168182545097</v>
      </c>
      <c r="AC13" s="17">
        <v>0.42771258972721798</v>
      </c>
      <c r="AD13" s="17">
        <v>0.319261731026944</v>
      </c>
      <c r="AE13" s="17"/>
      <c r="AF13" s="17">
        <v>0.40151285381596502</v>
      </c>
      <c r="AG13" s="17">
        <v>0.42063957770419003</v>
      </c>
      <c r="AH13" s="17">
        <v>0.39000566754085703</v>
      </c>
      <c r="AI13" s="17"/>
      <c r="AJ13" s="17">
        <v>0.42731331863615002</v>
      </c>
      <c r="AK13" s="17">
        <v>0.361459667557885</v>
      </c>
      <c r="AL13" s="17">
        <v>0.50009440316819798</v>
      </c>
      <c r="AM13" s="17">
        <v>0.38462934967851298</v>
      </c>
      <c r="AN13" s="17">
        <v>0.366864121391623</v>
      </c>
      <c r="AO13" s="17"/>
      <c r="AP13" s="17">
        <v>0.38230991933179098</v>
      </c>
      <c r="AQ13" s="17">
        <v>0.42175718328151601</v>
      </c>
      <c r="AR13" s="17">
        <v>0.51590387223921697</v>
      </c>
    </row>
    <row r="14" spans="2:44" x14ac:dyDescent="0.5">
      <c r="B14" s="18" t="s">
        <v>170</v>
      </c>
      <c r="C14" s="17">
        <v>0.38905532709618201</v>
      </c>
      <c r="D14" s="17">
        <v>0.41915556099731199</v>
      </c>
      <c r="E14" s="17">
        <v>0.35818570410231099</v>
      </c>
      <c r="F14" s="17"/>
      <c r="G14" s="17">
        <v>0.45972569672574098</v>
      </c>
      <c r="H14" s="17">
        <v>0.40532588496765898</v>
      </c>
      <c r="I14" s="17">
        <v>0.39036240086303098</v>
      </c>
      <c r="J14" s="17">
        <v>0.38914700892888798</v>
      </c>
      <c r="K14" s="17">
        <v>0.415722800105646</v>
      </c>
      <c r="L14" s="17">
        <v>0.309627707279158</v>
      </c>
      <c r="M14" s="17"/>
      <c r="N14" s="17">
        <v>0.42444623221556999</v>
      </c>
      <c r="O14" s="17">
        <v>0.40954994991194099</v>
      </c>
      <c r="P14" s="17">
        <v>0.38124671605877097</v>
      </c>
      <c r="Q14" s="17">
        <v>0.34033859666503602</v>
      </c>
      <c r="R14" s="17"/>
      <c r="S14" s="17">
        <v>0.40004837740223698</v>
      </c>
      <c r="T14" s="17">
        <v>0.32680544665809202</v>
      </c>
      <c r="U14" s="17">
        <v>0.40768987546341301</v>
      </c>
      <c r="V14" s="17">
        <v>0.37268403924279597</v>
      </c>
      <c r="W14" s="17">
        <v>0.40287092711696798</v>
      </c>
      <c r="X14" s="17">
        <v>0.414829446469548</v>
      </c>
      <c r="Y14" s="17">
        <v>0.35538140371982702</v>
      </c>
      <c r="Z14" s="17">
        <v>0.43540758713504801</v>
      </c>
      <c r="AA14" s="17">
        <v>0.41043183658701199</v>
      </c>
      <c r="AB14" s="17">
        <v>0.42464027844341101</v>
      </c>
      <c r="AC14" s="17">
        <v>0.35765611269064401</v>
      </c>
      <c r="AD14" s="17">
        <v>0.39274202725987001</v>
      </c>
      <c r="AE14" s="17"/>
      <c r="AF14" s="17">
        <v>0.36427128221369798</v>
      </c>
      <c r="AG14" s="17">
        <v>0.39437952881115301</v>
      </c>
      <c r="AH14" s="17">
        <v>0.410968670906036</v>
      </c>
      <c r="AI14" s="17"/>
      <c r="AJ14" s="17">
        <v>0.38772559740707002</v>
      </c>
      <c r="AK14" s="17">
        <v>0.36565786229356601</v>
      </c>
      <c r="AL14" s="17">
        <v>0.39506003147686702</v>
      </c>
      <c r="AM14" s="17">
        <v>0.45245239167902301</v>
      </c>
      <c r="AN14" s="17">
        <v>0.38533389195673701</v>
      </c>
      <c r="AO14" s="17"/>
      <c r="AP14" s="17">
        <v>0.39790829361775099</v>
      </c>
      <c r="AQ14" s="17">
        <v>0.41579210028688202</v>
      </c>
      <c r="AR14" s="17">
        <v>0.43080490247598402</v>
      </c>
    </row>
    <row r="15" spans="2:44" ht="28.7" x14ac:dyDescent="0.5">
      <c r="B15" s="18" t="s">
        <v>167</v>
      </c>
      <c r="C15" s="17">
        <v>0.29488904000824501</v>
      </c>
      <c r="D15" s="17">
        <v>0.31378041031434201</v>
      </c>
      <c r="E15" s="17">
        <v>0.27570208473786001</v>
      </c>
      <c r="F15" s="17"/>
      <c r="G15" s="17">
        <v>0.19467639745434001</v>
      </c>
      <c r="H15" s="17">
        <v>0.23987617174277101</v>
      </c>
      <c r="I15" s="17">
        <v>0.222872367121461</v>
      </c>
      <c r="J15" s="17">
        <v>0.27626541830729801</v>
      </c>
      <c r="K15" s="17">
        <v>0.359416833158199</v>
      </c>
      <c r="L15" s="17">
        <v>0.43687387832422597</v>
      </c>
      <c r="M15" s="17"/>
      <c r="N15" s="17">
        <v>0.33413184934046802</v>
      </c>
      <c r="O15" s="17">
        <v>0.29369495211658198</v>
      </c>
      <c r="P15" s="17">
        <v>0.25368512320759301</v>
      </c>
      <c r="Q15" s="17">
        <v>0.28881022853705401</v>
      </c>
      <c r="R15" s="17"/>
      <c r="S15" s="17">
        <v>0.235407315114427</v>
      </c>
      <c r="T15" s="17">
        <v>0.32303442780756098</v>
      </c>
      <c r="U15" s="17">
        <v>0.26396117965427801</v>
      </c>
      <c r="V15" s="17">
        <v>0.2919133400442</v>
      </c>
      <c r="W15" s="17">
        <v>0.29559667261114903</v>
      </c>
      <c r="X15" s="17">
        <v>0.27707347529215698</v>
      </c>
      <c r="Y15" s="17">
        <v>0.33124186146476098</v>
      </c>
      <c r="Z15" s="17">
        <v>0.343457300569738</v>
      </c>
      <c r="AA15" s="17">
        <v>0.34705787851790898</v>
      </c>
      <c r="AB15" s="17">
        <v>0.27270708283559902</v>
      </c>
      <c r="AC15" s="17">
        <v>0.31852050126700698</v>
      </c>
      <c r="AD15" s="17">
        <v>0.26852562973088601</v>
      </c>
      <c r="AE15" s="17"/>
      <c r="AF15" s="17">
        <v>0.33011912458448101</v>
      </c>
      <c r="AG15" s="17">
        <v>0.31992267086526399</v>
      </c>
      <c r="AH15" s="17">
        <v>0.225739605446345</v>
      </c>
      <c r="AI15" s="17"/>
      <c r="AJ15" s="17">
        <v>0.33196527800141301</v>
      </c>
      <c r="AK15" s="17">
        <v>0.27370050210847802</v>
      </c>
      <c r="AL15" s="17">
        <v>0.33461274618638398</v>
      </c>
      <c r="AM15" s="17">
        <v>0.34406500709377202</v>
      </c>
      <c r="AN15" s="17">
        <v>0.26316838489928301</v>
      </c>
      <c r="AO15" s="17"/>
      <c r="AP15" s="17">
        <v>0.28490836524289298</v>
      </c>
      <c r="AQ15" s="17">
        <v>0.28820802447944899</v>
      </c>
      <c r="AR15" s="17">
        <v>0.29979799184293998</v>
      </c>
    </row>
    <row r="16" spans="2:44" ht="43" x14ac:dyDescent="0.5">
      <c r="B16" s="18" t="s">
        <v>166</v>
      </c>
      <c r="C16" s="17">
        <v>0.2878553004878</v>
      </c>
      <c r="D16" s="17">
        <v>0.255956984406503</v>
      </c>
      <c r="E16" s="17">
        <v>0.31922008356848203</v>
      </c>
      <c r="F16" s="17"/>
      <c r="G16" s="17">
        <v>0.321723412851533</v>
      </c>
      <c r="H16" s="17">
        <v>0.39126161730648101</v>
      </c>
      <c r="I16" s="17">
        <v>0.29114096591097399</v>
      </c>
      <c r="J16" s="17">
        <v>0.28029553845093702</v>
      </c>
      <c r="K16" s="17">
        <v>0.222706161820385</v>
      </c>
      <c r="L16" s="17">
        <v>0.22872322529922001</v>
      </c>
      <c r="M16" s="17"/>
      <c r="N16" s="17">
        <v>0.35661707015211502</v>
      </c>
      <c r="O16" s="17">
        <v>0.255009112925423</v>
      </c>
      <c r="P16" s="17">
        <v>0.27830132596962598</v>
      </c>
      <c r="Q16" s="17">
        <v>0.25710537228725899</v>
      </c>
      <c r="R16" s="17"/>
      <c r="S16" s="17">
        <v>0.33107651403050498</v>
      </c>
      <c r="T16" s="17">
        <v>0.249646537853488</v>
      </c>
      <c r="U16" s="17">
        <v>0.30985042550965802</v>
      </c>
      <c r="V16" s="17">
        <v>0.25654855437456697</v>
      </c>
      <c r="W16" s="17">
        <v>0.260912606765416</v>
      </c>
      <c r="X16" s="17">
        <v>0.27280341600610297</v>
      </c>
      <c r="Y16" s="17">
        <v>0.284617508582095</v>
      </c>
      <c r="Z16" s="17">
        <v>0.28758049630823201</v>
      </c>
      <c r="AA16" s="17">
        <v>0.29906935796800199</v>
      </c>
      <c r="AB16" s="17">
        <v>0.27979971357452099</v>
      </c>
      <c r="AC16" s="17">
        <v>0.32570899391120101</v>
      </c>
      <c r="AD16" s="17">
        <v>0.32347395671314599</v>
      </c>
      <c r="AE16" s="17"/>
      <c r="AF16" s="17">
        <v>0.24284621347468299</v>
      </c>
      <c r="AG16" s="17">
        <v>0.30858851053720798</v>
      </c>
      <c r="AH16" s="17">
        <v>0.33414931680793702</v>
      </c>
      <c r="AI16" s="17"/>
      <c r="AJ16" s="17">
        <v>0.25529563049896697</v>
      </c>
      <c r="AK16" s="17">
        <v>0.33842658156970501</v>
      </c>
      <c r="AL16" s="17">
        <v>0.24686184321379101</v>
      </c>
      <c r="AM16" s="17">
        <v>0.22327430558309899</v>
      </c>
      <c r="AN16" s="17">
        <v>0.30898778660204501</v>
      </c>
      <c r="AO16" s="17"/>
      <c r="AP16" s="17">
        <v>0.31908101326298499</v>
      </c>
      <c r="AQ16" s="17">
        <v>0.32566673542913899</v>
      </c>
      <c r="AR16" s="17">
        <v>0.28432366939941001</v>
      </c>
    </row>
    <row r="17" spans="2:44" ht="28.7" x14ac:dyDescent="0.5">
      <c r="B17" s="18" t="s">
        <v>160</v>
      </c>
      <c r="C17" s="17">
        <v>0.28470560218856</v>
      </c>
      <c r="D17" s="17">
        <v>0.28348449491250799</v>
      </c>
      <c r="E17" s="17">
        <v>0.28607777843590598</v>
      </c>
      <c r="F17" s="17"/>
      <c r="G17" s="17">
        <v>0.29244178713469898</v>
      </c>
      <c r="H17" s="17">
        <v>0.32505975329895598</v>
      </c>
      <c r="I17" s="17">
        <v>0.23519324712415199</v>
      </c>
      <c r="J17" s="17">
        <v>0.239185006332505</v>
      </c>
      <c r="K17" s="17">
        <v>0.242425411576845</v>
      </c>
      <c r="L17" s="17">
        <v>0.35291611826476499</v>
      </c>
      <c r="M17" s="17"/>
      <c r="N17" s="17">
        <v>0.32158685676672299</v>
      </c>
      <c r="O17" s="17">
        <v>0.24268464629042999</v>
      </c>
      <c r="P17" s="17">
        <v>0.28426589265056501</v>
      </c>
      <c r="Q17" s="17">
        <v>0.28965110327763799</v>
      </c>
      <c r="R17" s="17"/>
      <c r="S17" s="17">
        <v>0.30986323654915998</v>
      </c>
      <c r="T17" s="17">
        <v>0.26402128173689998</v>
      </c>
      <c r="U17" s="17">
        <v>0.29512564264980001</v>
      </c>
      <c r="V17" s="17">
        <v>0.309122806143663</v>
      </c>
      <c r="W17" s="17">
        <v>0.23066372127208001</v>
      </c>
      <c r="X17" s="17">
        <v>0.223525535786716</v>
      </c>
      <c r="Y17" s="17">
        <v>0.328842556651738</v>
      </c>
      <c r="Z17" s="17">
        <v>0.275281660849992</v>
      </c>
      <c r="AA17" s="17">
        <v>0.34809489851410103</v>
      </c>
      <c r="AB17" s="17">
        <v>0.25247882064331101</v>
      </c>
      <c r="AC17" s="17">
        <v>0.25509986614852598</v>
      </c>
      <c r="AD17" s="17">
        <v>0.27400317526916501</v>
      </c>
      <c r="AE17" s="17"/>
      <c r="AF17" s="17">
        <v>0.28218988541776602</v>
      </c>
      <c r="AG17" s="17">
        <v>0.29474617959424099</v>
      </c>
      <c r="AH17" s="17">
        <v>0.26466758575837401</v>
      </c>
      <c r="AI17" s="17"/>
      <c r="AJ17" s="17">
        <v>0.29285955103233902</v>
      </c>
      <c r="AK17" s="17">
        <v>0.29165778989165703</v>
      </c>
      <c r="AL17" s="17">
        <v>0.246042831581121</v>
      </c>
      <c r="AM17" s="17">
        <v>0.24321476517665699</v>
      </c>
      <c r="AN17" s="17">
        <v>0.26235095949910398</v>
      </c>
      <c r="AO17" s="17"/>
      <c r="AP17" s="17">
        <v>0.2962568666789</v>
      </c>
      <c r="AQ17" s="17">
        <v>0.310145206489087</v>
      </c>
      <c r="AR17" s="17">
        <v>0.25381539337216702</v>
      </c>
    </row>
    <row r="18" spans="2:44" ht="28.7" x14ac:dyDescent="0.5">
      <c r="B18" s="18" t="s">
        <v>168</v>
      </c>
      <c r="C18" s="17">
        <v>0.25894099419477201</v>
      </c>
      <c r="D18" s="17">
        <v>0.245464436459506</v>
      </c>
      <c r="E18" s="17">
        <v>0.27124548492807798</v>
      </c>
      <c r="F18" s="17"/>
      <c r="G18" s="17">
        <v>0.25409702119208799</v>
      </c>
      <c r="H18" s="17">
        <v>0.24309031333419501</v>
      </c>
      <c r="I18" s="17">
        <v>0.204497483934546</v>
      </c>
      <c r="J18" s="17">
        <v>0.23996295185269001</v>
      </c>
      <c r="K18" s="17">
        <v>0.27836483249587202</v>
      </c>
      <c r="L18" s="17">
        <v>0.32192349354893801</v>
      </c>
      <c r="M18" s="17"/>
      <c r="N18" s="17">
        <v>0.274672134230044</v>
      </c>
      <c r="O18" s="17">
        <v>0.23087832505316799</v>
      </c>
      <c r="P18" s="17">
        <v>0.27243518491139601</v>
      </c>
      <c r="Q18" s="17">
        <v>0.25772992546846901</v>
      </c>
      <c r="R18" s="17"/>
      <c r="S18" s="17">
        <v>0.27217525707622697</v>
      </c>
      <c r="T18" s="17">
        <v>0.234572988371094</v>
      </c>
      <c r="U18" s="17">
        <v>0.25745702487733002</v>
      </c>
      <c r="V18" s="17">
        <v>0.26066030336273699</v>
      </c>
      <c r="W18" s="17">
        <v>0.25813953802425399</v>
      </c>
      <c r="X18" s="17">
        <v>0.29797392217505903</v>
      </c>
      <c r="Y18" s="17">
        <v>0.26274079214020701</v>
      </c>
      <c r="Z18" s="17">
        <v>0.30583306967073298</v>
      </c>
      <c r="AA18" s="17">
        <v>0.27832765356434802</v>
      </c>
      <c r="AB18" s="17">
        <v>0.19508683106724201</v>
      </c>
      <c r="AC18" s="17">
        <v>0.248991790633912</v>
      </c>
      <c r="AD18" s="17">
        <v>0.250878568641422</v>
      </c>
      <c r="AE18" s="17"/>
      <c r="AF18" s="17">
        <v>0.25901349951771302</v>
      </c>
      <c r="AG18" s="17">
        <v>0.27949555234134899</v>
      </c>
      <c r="AH18" s="17">
        <v>0.21203523821380299</v>
      </c>
      <c r="AI18" s="17"/>
      <c r="AJ18" s="17">
        <v>0.26919424555968202</v>
      </c>
      <c r="AK18" s="17">
        <v>0.26262392599130102</v>
      </c>
      <c r="AL18" s="17">
        <v>0.28910997612554801</v>
      </c>
      <c r="AM18" s="17">
        <v>0.15236870165656499</v>
      </c>
      <c r="AN18" s="17">
        <v>0.229519906789316</v>
      </c>
      <c r="AO18" s="17"/>
      <c r="AP18" s="17">
        <v>0.25371645881720001</v>
      </c>
      <c r="AQ18" s="17">
        <v>0.27670031036560999</v>
      </c>
      <c r="AR18" s="17">
        <v>0.257220479702718</v>
      </c>
    </row>
    <row r="19" spans="2:44" ht="43" x14ac:dyDescent="0.5">
      <c r="B19" s="18" t="s">
        <v>164</v>
      </c>
      <c r="C19" s="17">
        <v>0.247018381071406</v>
      </c>
      <c r="D19" s="17">
        <v>0.231939961323442</v>
      </c>
      <c r="E19" s="17">
        <v>0.26178510965319801</v>
      </c>
      <c r="F19" s="17"/>
      <c r="G19" s="17">
        <v>0.32411922158258999</v>
      </c>
      <c r="H19" s="17">
        <v>0.313213981602526</v>
      </c>
      <c r="I19" s="17">
        <v>0.24209269663996999</v>
      </c>
      <c r="J19" s="17">
        <v>0.20733048342007199</v>
      </c>
      <c r="K19" s="17">
        <v>0.20435158633291101</v>
      </c>
      <c r="L19" s="17">
        <v>0.207094680868708</v>
      </c>
      <c r="M19" s="17"/>
      <c r="N19" s="17">
        <v>0.24310382934025601</v>
      </c>
      <c r="O19" s="17">
        <v>0.224420915208521</v>
      </c>
      <c r="P19" s="17">
        <v>0.273327996988244</v>
      </c>
      <c r="Q19" s="17">
        <v>0.25185746937915499</v>
      </c>
      <c r="R19" s="17"/>
      <c r="S19" s="17">
        <v>0.28707031818481699</v>
      </c>
      <c r="T19" s="17">
        <v>0.18799725188109601</v>
      </c>
      <c r="U19" s="17">
        <v>0.22382143396160001</v>
      </c>
      <c r="V19" s="17">
        <v>0.24317514016379699</v>
      </c>
      <c r="W19" s="17">
        <v>0.242882677420279</v>
      </c>
      <c r="X19" s="17">
        <v>0.27977472861112201</v>
      </c>
      <c r="Y19" s="17">
        <v>0.28104026442737101</v>
      </c>
      <c r="Z19" s="17">
        <v>0.24975005795128699</v>
      </c>
      <c r="AA19" s="17">
        <v>0.27571462316398598</v>
      </c>
      <c r="AB19" s="17">
        <v>0.18110559553266201</v>
      </c>
      <c r="AC19" s="17">
        <v>0.28705542908415599</v>
      </c>
      <c r="AD19" s="17">
        <v>0.23106228689545499</v>
      </c>
      <c r="AE19" s="17"/>
      <c r="AF19" s="17">
        <v>0.23250130069164801</v>
      </c>
      <c r="AG19" s="17">
        <v>0.25363026243506998</v>
      </c>
      <c r="AH19" s="17">
        <v>0.25749990368071302</v>
      </c>
      <c r="AI19" s="17"/>
      <c r="AJ19" s="17">
        <v>0.22548613700895401</v>
      </c>
      <c r="AK19" s="17">
        <v>0.28240959852072001</v>
      </c>
      <c r="AL19" s="17">
        <v>0.15785016760405901</v>
      </c>
      <c r="AM19" s="17">
        <v>0.22872419846299</v>
      </c>
      <c r="AN19" s="17">
        <v>0.26257192926940098</v>
      </c>
      <c r="AO19" s="17"/>
      <c r="AP19" s="17">
        <v>0.26009572327888603</v>
      </c>
      <c r="AQ19" s="17">
        <v>0.291244128089097</v>
      </c>
      <c r="AR19" s="17">
        <v>0.20590882283424999</v>
      </c>
    </row>
    <row r="20" spans="2:44" ht="28.7" x14ac:dyDescent="0.5">
      <c r="B20" s="18" t="s">
        <v>169</v>
      </c>
      <c r="C20" s="17">
        <v>0.20124623609675599</v>
      </c>
      <c r="D20" s="17">
        <v>0.18173251103344301</v>
      </c>
      <c r="E20" s="17">
        <v>0.21906974890077099</v>
      </c>
      <c r="F20" s="17"/>
      <c r="G20" s="17">
        <v>0.18160461676776299</v>
      </c>
      <c r="H20" s="17">
        <v>0.167833251997031</v>
      </c>
      <c r="I20" s="17">
        <v>0.19139251682092701</v>
      </c>
      <c r="J20" s="17">
        <v>0.22757681397798701</v>
      </c>
      <c r="K20" s="17">
        <v>0.22468525916029899</v>
      </c>
      <c r="L20" s="17">
        <v>0.21220935289078299</v>
      </c>
      <c r="M20" s="17"/>
      <c r="N20" s="17">
        <v>0.22138351799907099</v>
      </c>
      <c r="O20" s="17">
        <v>0.208861288374911</v>
      </c>
      <c r="P20" s="17">
        <v>0.19393497017504799</v>
      </c>
      <c r="Q20" s="17">
        <v>0.17811528266596799</v>
      </c>
      <c r="R20" s="17"/>
      <c r="S20" s="17">
        <v>0.196629678749632</v>
      </c>
      <c r="T20" s="17">
        <v>0.179440500991148</v>
      </c>
      <c r="U20" s="17">
        <v>0.172648792565257</v>
      </c>
      <c r="V20" s="17">
        <v>0.20610597871685199</v>
      </c>
      <c r="W20" s="17">
        <v>0.22632371592613201</v>
      </c>
      <c r="X20" s="17">
        <v>0.18077320142008099</v>
      </c>
      <c r="Y20" s="17">
        <v>0.16914350316577101</v>
      </c>
      <c r="Z20" s="17">
        <v>0.26744803478827101</v>
      </c>
      <c r="AA20" s="17">
        <v>0.248984110082032</v>
      </c>
      <c r="AB20" s="17">
        <v>0.19655042679634599</v>
      </c>
      <c r="AC20" s="17">
        <v>0.17846216038120299</v>
      </c>
      <c r="AD20" s="17">
        <v>0.257329497101076</v>
      </c>
      <c r="AE20" s="17"/>
      <c r="AF20" s="17">
        <v>0.20993811059762399</v>
      </c>
      <c r="AG20" s="17">
        <v>0.20663764548070401</v>
      </c>
      <c r="AH20" s="17">
        <v>0.19449489355554</v>
      </c>
      <c r="AI20" s="17"/>
      <c r="AJ20" s="17">
        <v>0.210986807822787</v>
      </c>
      <c r="AK20" s="17">
        <v>0.205576825510774</v>
      </c>
      <c r="AL20" s="17">
        <v>0.20019229640080399</v>
      </c>
      <c r="AM20" s="17">
        <v>8.2186937012701494E-2</v>
      </c>
      <c r="AN20" s="17">
        <v>0.20184394725226301</v>
      </c>
      <c r="AO20" s="17"/>
      <c r="AP20" s="17">
        <v>0.21322083124246699</v>
      </c>
      <c r="AQ20" s="17">
        <v>0.20218295616344101</v>
      </c>
      <c r="AR20" s="17">
        <v>0.23177505386413799</v>
      </c>
    </row>
    <row r="21" spans="2:44" x14ac:dyDescent="0.5">
      <c r="B21" s="18" t="s">
        <v>87</v>
      </c>
      <c r="C21" s="17">
        <v>7.7887358058667699E-2</v>
      </c>
      <c r="D21" s="17">
        <v>5.92038487959749E-2</v>
      </c>
      <c r="E21" s="17">
        <v>9.5507258092919795E-2</v>
      </c>
      <c r="F21" s="17"/>
      <c r="G21" s="17">
        <v>4.8551414951494801E-2</v>
      </c>
      <c r="H21" s="17">
        <v>5.9695744234304599E-2</v>
      </c>
      <c r="I21" s="17">
        <v>7.2887727932584703E-2</v>
      </c>
      <c r="J21" s="17">
        <v>8.7973323949784105E-2</v>
      </c>
      <c r="K21" s="17">
        <v>7.5274481304790003E-2</v>
      </c>
      <c r="L21" s="17">
        <v>0.109817384257081</v>
      </c>
      <c r="M21" s="17"/>
      <c r="N21" s="17">
        <v>5.2426471993788699E-2</v>
      </c>
      <c r="O21" s="17">
        <v>8.2260974739832196E-2</v>
      </c>
      <c r="P21" s="17">
        <v>6.6084671743094903E-2</v>
      </c>
      <c r="Q21" s="17">
        <v>0.111922682578573</v>
      </c>
      <c r="R21" s="17"/>
      <c r="S21" s="17">
        <v>5.8116021677599002E-2</v>
      </c>
      <c r="T21" s="17">
        <v>9.5537531366181205E-2</v>
      </c>
      <c r="U21" s="17">
        <v>9.7085148470784394E-2</v>
      </c>
      <c r="V21" s="17">
        <v>5.1189166304825798E-2</v>
      </c>
      <c r="W21" s="17">
        <v>6.2901811688885395E-2</v>
      </c>
      <c r="X21" s="17">
        <v>8.36904455910642E-2</v>
      </c>
      <c r="Y21" s="17">
        <v>8.0183732232097002E-2</v>
      </c>
      <c r="Z21" s="17">
        <v>8.2904491514794704E-2</v>
      </c>
      <c r="AA21" s="17">
        <v>5.2131514144940598E-2</v>
      </c>
      <c r="AB21" s="17">
        <v>8.6315466767108995E-2</v>
      </c>
      <c r="AC21" s="17">
        <v>0.112363782136334</v>
      </c>
      <c r="AD21" s="17">
        <v>0.13930102637156</v>
      </c>
      <c r="AE21" s="17"/>
      <c r="AF21" s="17">
        <v>7.96830730991301E-2</v>
      </c>
      <c r="AG21" s="17">
        <v>6.5179857778377204E-2</v>
      </c>
      <c r="AH21" s="17">
        <v>8.8825441419472406E-2</v>
      </c>
      <c r="AI21" s="17"/>
      <c r="AJ21" s="17">
        <v>7.7235077388038004E-2</v>
      </c>
      <c r="AK21" s="17">
        <v>5.7966456336503103E-2</v>
      </c>
      <c r="AL21" s="17">
        <v>6.7577264455087493E-2</v>
      </c>
      <c r="AM21" s="17">
        <v>7.1562262723060099E-2</v>
      </c>
      <c r="AN21" s="17">
        <v>0.101401300778882</v>
      </c>
      <c r="AO21" s="17"/>
      <c r="AP21" s="17">
        <v>5.9656491208161799E-2</v>
      </c>
      <c r="AQ21" s="17">
        <v>4.6965064727013499E-2</v>
      </c>
      <c r="AR21" s="17">
        <v>6.3861406910202506E-2</v>
      </c>
    </row>
    <row r="22" spans="2:44" x14ac:dyDescent="0.5">
      <c r="B22" s="18" t="s">
        <v>72</v>
      </c>
      <c r="C22" s="19">
        <v>9.7179091032789603E-3</v>
      </c>
      <c r="D22" s="19">
        <v>8.5534478068338606E-3</v>
      </c>
      <c r="E22" s="19">
        <v>1.0894059769042E-2</v>
      </c>
      <c r="F22" s="19"/>
      <c r="G22" s="19">
        <v>3.4115434178733401E-3</v>
      </c>
      <c r="H22" s="19">
        <v>6.1366369034092198E-3</v>
      </c>
      <c r="I22" s="19">
        <v>1.6018653429959701E-2</v>
      </c>
      <c r="J22" s="19">
        <v>5.8496439651859102E-3</v>
      </c>
      <c r="K22" s="19">
        <v>9.4539345835010207E-3</v>
      </c>
      <c r="L22" s="19">
        <v>1.50187595629327E-2</v>
      </c>
      <c r="M22" s="19"/>
      <c r="N22" s="19">
        <v>3.4216050844734199E-3</v>
      </c>
      <c r="O22" s="19">
        <v>1.0374824127062501E-2</v>
      </c>
      <c r="P22" s="19">
        <v>7.1164387948123601E-3</v>
      </c>
      <c r="Q22" s="19">
        <v>1.82024285919422E-2</v>
      </c>
      <c r="R22" s="19"/>
      <c r="S22" s="19">
        <v>6.94880097080242E-3</v>
      </c>
      <c r="T22" s="19">
        <v>1.0489453121258201E-2</v>
      </c>
      <c r="U22" s="19">
        <v>1.29289108429015E-2</v>
      </c>
      <c r="V22" s="19">
        <v>2.0634770760349901E-2</v>
      </c>
      <c r="W22" s="19">
        <v>1.35990693348067E-2</v>
      </c>
      <c r="X22" s="19">
        <v>5.5745913960658098E-3</v>
      </c>
      <c r="Y22" s="19">
        <v>2.2499613127312901E-2</v>
      </c>
      <c r="Z22" s="19">
        <v>0</v>
      </c>
      <c r="AA22" s="19">
        <v>0</v>
      </c>
      <c r="AB22" s="19">
        <v>7.4452302147465996E-3</v>
      </c>
      <c r="AC22" s="19">
        <v>0</v>
      </c>
      <c r="AD22" s="19">
        <v>1.8865563982738E-2</v>
      </c>
      <c r="AE22" s="19"/>
      <c r="AF22" s="19">
        <v>1.5874844582009998E-2</v>
      </c>
      <c r="AG22" s="19">
        <v>3.1081152459421198E-3</v>
      </c>
      <c r="AH22" s="19">
        <v>1.55229034902698E-2</v>
      </c>
      <c r="AI22" s="19"/>
      <c r="AJ22" s="19">
        <v>7.2331774569032699E-3</v>
      </c>
      <c r="AK22" s="19">
        <v>1.7537215728936999E-3</v>
      </c>
      <c r="AL22" s="19">
        <v>6.1277991873706899E-3</v>
      </c>
      <c r="AM22" s="19">
        <v>5.4639124800968102E-2</v>
      </c>
      <c r="AN22" s="19">
        <v>2.16641232724144E-2</v>
      </c>
      <c r="AO22" s="19"/>
      <c r="AP22" s="19">
        <v>2.7215403473556002E-3</v>
      </c>
      <c r="AQ22" s="19">
        <v>3.1396686229350598E-3</v>
      </c>
      <c r="AR22" s="19">
        <v>1.38335855409375E-2</v>
      </c>
    </row>
    <row r="23" spans="2:44" x14ac:dyDescent="0.5">
      <c r="B23" s="16"/>
    </row>
    <row r="24" spans="2:44" x14ac:dyDescent="0.5">
      <c r="B24" t="s">
        <v>76</v>
      </c>
    </row>
    <row r="25" spans="2:44" x14ac:dyDescent="0.5">
      <c r="B25" t="s">
        <v>77</v>
      </c>
    </row>
    <row r="27" spans="2:44" x14ac:dyDescent="0.5">
      <c r="B27" s="8" t="str">
        <f>HYPERLINK("#'Contents'!A1", "Return to Contents")</f>
        <v>Return to Contents</v>
      </c>
    </row>
  </sheetData>
  <mergeCells count="8">
    <mergeCell ref="AJ5:AN5"/>
    <mergeCell ref="AP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B2:AR23"/>
  <sheetViews>
    <sheetView showGridLines="0" workbookViewId="0">
      <pane xSplit="2" topLeftCell="C1" activePane="topRight" state="frozen"/>
      <selection pane="topRight"/>
    </sheetView>
  </sheetViews>
  <sheetFormatPr defaultColWidth="10.8203125" defaultRowHeight="14.35" x14ac:dyDescent="0.5"/>
  <cols>
    <col min="2" max="2" width="25.703125" customWidth="1"/>
    <col min="3" max="5" width="10.703125" customWidth="1"/>
    <col min="6" max="6" width="2.17578125" customWidth="1"/>
    <col min="7" max="12" width="10.703125" customWidth="1"/>
    <col min="13" max="13" width="2.17578125" customWidth="1"/>
    <col min="14" max="17" width="10.703125" customWidth="1"/>
    <col min="18" max="18" width="2.17578125" customWidth="1"/>
    <col min="19" max="30" width="10.703125" customWidth="1"/>
    <col min="31" max="31" width="2.17578125" customWidth="1"/>
    <col min="32" max="34" width="10.703125" customWidth="1"/>
    <col min="35" max="35" width="2.17578125" customWidth="1"/>
    <col min="36" max="40" width="10.703125" customWidth="1"/>
    <col min="41" max="41" width="2.17578125" customWidth="1"/>
    <col min="42" max="44" width="10.703125" customWidth="1"/>
    <col min="45" max="45" width="2.17578125" customWidth="1"/>
  </cols>
  <sheetData>
    <row r="2" spans="2:44" ht="40" customHeight="1" x14ac:dyDescent="0.5">
      <c r="D2" s="30" t="s">
        <v>276</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row>
    <row r="5" spans="2:44" ht="30" customHeight="1" x14ac:dyDescent="0.5">
      <c r="B5" s="15"/>
      <c r="C5" s="15"/>
      <c r="D5" s="29" t="s">
        <v>50</v>
      </c>
      <c r="E5" s="29"/>
      <c r="F5" s="15"/>
      <c r="G5" s="29" t="s">
        <v>51</v>
      </c>
      <c r="H5" s="29"/>
      <c r="I5" s="29"/>
      <c r="J5" s="29"/>
      <c r="K5" s="29"/>
      <c r="L5" s="29"/>
      <c r="M5" s="15"/>
      <c r="N5" s="29" t="s">
        <v>52</v>
      </c>
      <c r="O5" s="29"/>
      <c r="P5" s="29"/>
      <c r="Q5" s="29"/>
      <c r="R5" s="15"/>
      <c r="S5" s="29" t="s">
        <v>53</v>
      </c>
      <c r="T5" s="29"/>
      <c r="U5" s="29"/>
      <c r="V5" s="29"/>
      <c r="W5" s="29"/>
      <c r="X5" s="29"/>
      <c r="Y5" s="29"/>
      <c r="Z5" s="29"/>
      <c r="AA5" s="29"/>
      <c r="AB5" s="29"/>
      <c r="AC5" s="29"/>
      <c r="AD5" s="29"/>
      <c r="AE5" s="15"/>
      <c r="AF5" s="29" t="s">
        <v>54</v>
      </c>
      <c r="AG5" s="29"/>
      <c r="AH5" s="29"/>
      <c r="AI5" s="15"/>
      <c r="AJ5" s="29" t="s">
        <v>55</v>
      </c>
      <c r="AK5" s="29"/>
      <c r="AL5" s="29"/>
      <c r="AM5" s="29"/>
      <c r="AN5" s="29"/>
      <c r="AO5" s="15"/>
      <c r="AP5" s="29" t="s">
        <v>56</v>
      </c>
      <c r="AQ5" s="29"/>
      <c r="AR5" s="29"/>
    </row>
    <row r="6" spans="2:44" ht="43" x14ac:dyDescent="0.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row>
    <row r="7" spans="2:44" ht="30" customHeight="1" x14ac:dyDescent="0.5">
      <c r="B7" s="10" t="s">
        <v>18</v>
      </c>
      <c r="C7" s="10">
        <v>2011</v>
      </c>
      <c r="D7" s="10">
        <v>973</v>
      </c>
      <c r="E7" s="10">
        <v>1034</v>
      </c>
      <c r="F7" s="10"/>
      <c r="G7" s="10">
        <v>293</v>
      </c>
      <c r="H7" s="10">
        <v>293</v>
      </c>
      <c r="I7" s="10">
        <v>331</v>
      </c>
      <c r="J7" s="10">
        <v>331</v>
      </c>
      <c r="K7" s="10">
        <v>305</v>
      </c>
      <c r="L7" s="10">
        <v>458</v>
      </c>
      <c r="M7" s="10"/>
      <c r="N7" s="10">
        <v>545</v>
      </c>
      <c r="O7" s="10">
        <v>548</v>
      </c>
      <c r="P7" s="10">
        <v>415</v>
      </c>
      <c r="Q7" s="10">
        <v>498</v>
      </c>
      <c r="R7" s="10"/>
      <c r="S7" s="10">
        <v>288</v>
      </c>
      <c r="T7" s="10">
        <v>268</v>
      </c>
      <c r="U7" s="10">
        <v>162</v>
      </c>
      <c r="V7" s="10">
        <v>184</v>
      </c>
      <c r="W7" s="10">
        <v>142</v>
      </c>
      <c r="X7" s="10">
        <v>193</v>
      </c>
      <c r="Y7" s="10">
        <v>161</v>
      </c>
      <c r="Z7" s="10">
        <v>83</v>
      </c>
      <c r="AA7" s="10">
        <v>227</v>
      </c>
      <c r="AB7" s="10">
        <v>144</v>
      </c>
      <c r="AC7" s="10">
        <v>107</v>
      </c>
      <c r="AD7" s="10">
        <v>52</v>
      </c>
      <c r="AE7" s="10"/>
      <c r="AF7" s="10">
        <v>728</v>
      </c>
      <c r="AG7" s="10">
        <v>785</v>
      </c>
      <c r="AH7" s="10">
        <v>299</v>
      </c>
      <c r="AI7" s="10"/>
      <c r="AJ7" s="10">
        <v>692</v>
      </c>
      <c r="AK7" s="10">
        <v>539</v>
      </c>
      <c r="AL7" s="10">
        <v>143</v>
      </c>
      <c r="AM7" s="10">
        <v>38</v>
      </c>
      <c r="AN7" s="10">
        <v>294</v>
      </c>
      <c r="AO7" s="10"/>
      <c r="AP7" s="10">
        <v>390</v>
      </c>
      <c r="AQ7" s="10">
        <v>732</v>
      </c>
      <c r="AR7" s="10">
        <v>133</v>
      </c>
    </row>
    <row r="8" spans="2:44" ht="30" customHeight="1" x14ac:dyDescent="0.5">
      <c r="B8" s="11" t="s">
        <v>19</v>
      </c>
      <c r="C8" s="11">
        <v>2011</v>
      </c>
      <c r="D8" s="11">
        <v>992</v>
      </c>
      <c r="E8" s="11">
        <v>1015</v>
      </c>
      <c r="F8" s="11"/>
      <c r="G8" s="11">
        <v>280</v>
      </c>
      <c r="H8" s="11">
        <v>341</v>
      </c>
      <c r="I8" s="11">
        <v>343</v>
      </c>
      <c r="J8" s="11">
        <v>343</v>
      </c>
      <c r="K8" s="11">
        <v>283</v>
      </c>
      <c r="L8" s="11">
        <v>420</v>
      </c>
      <c r="M8" s="11"/>
      <c r="N8" s="11">
        <v>541</v>
      </c>
      <c r="O8" s="11">
        <v>522</v>
      </c>
      <c r="P8" s="11">
        <v>441</v>
      </c>
      <c r="Q8" s="11">
        <v>502</v>
      </c>
      <c r="R8" s="11"/>
      <c r="S8" s="11">
        <v>282</v>
      </c>
      <c r="T8" s="11">
        <v>261</v>
      </c>
      <c r="U8" s="11">
        <v>161</v>
      </c>
      <c r="V8" s="11">
        <v>181</v>
      </c>
      <c r="W8" s="11">
        <v>141</v>
      </c>
      <c r="X8" s="11">
        <v>181</v>
      </c>
      <c r="Y8" s="11">
        <v>161</v>
      </c>
      <c r="Z8" s="11">
        <v>80</v>
      </c>
      <c r="AA8" s="11">
        <v>221</v>
      </c>
      <c r="AB8" s="11">
        <v>181</v>
      </c>
      <c r="AC8" s="11">
        <v>101</v>
      </c>
      <c r="AD8" s="11">
        <v>60</v>
      </c>
      <c r="AE8" s="11"/>
      <c r="AF8" s="11">
        <v>714</v>
      </c>
      <c r="AG8" s="11">
        <v>797</v>
      </c>
      <c r="AH8" s="11">
        <v>308</v>
      </c>
      <c r="AI8" s="11"/>
      <c r="AJ8" s="11">
        <v>674</v>
      </c>
      <c r="AK8" s="11">
        <v>545</v>
      </c>
      <c r="AL8" s="11">
        <v>138</v>
      </c>
      <c r="AM8" s="11">
        <v>36</v>
      </c>
      <c r="AN8" s="11">
        <v>298</v>
      </c>
      <c r="AO8" s="11"/>
      <c r="AP8" s="11">
        <v>383</v>
      </c>
      <c r="AQ8" s="11">
        <v>736</v>
      </c>
      <c r="AR8" s="11">
        <v>130</v>
      </c>
    </row>
    <row r="9" spans="2:44" x14ac:dyDescent="0.5">
      <c r="B9" s="18" t="s">
        <v>268</v>
      </c>
      <c r="C9" s="17">
        <v>0.43354783948251202</v>
      </c>
      <c r="D9" s="17">
        <v>0.47878645939909997</v>
      </c>
      <c r="E9" s="17">
        <v>0.38805840813897502</v>
      </c>
      <c r="F9" s="17"/>
      <c r="G9" s="17">
        <v>0.43939209335570301</v>
      </c>
      <c r="H9" s="17">
        <v>0.41999692352708701</v>
      </c>
      <c r="I9" s="17">
        <v>0.43814850520075199</v>
      </c>
      <c r="J9" s="17">
        <v>0.43165306777347201</v>
      </c>
      <c r="K9" s="17">
        <v>0.478849190275422</v>
      </c>
      <c r="L9" s="17">
        <v>0.40790073439652802</v>
      </c>
      <c r="M9" s="17"/>
      <c r="N9" s="17">
        <v>0.425775372095198</v>
      </c>
      <c r="O9" s="17">
        <v>0.44351134662092201</v>
      </c>
      <c r="P9" s="17">
        <v>0.42034187890074698</v>
      </c>
      <c r="Q9" s="17">
        <v>0.44347229736424598</v>
      </c>
      <c r="R9" s="17"/>
      <c r="S9" s="17">
        <v>0.44457004205950801</v>
      </c>
      <c r="T9" s="17">
        <v>0.412996537973635</v>
      </c>
      <c r="U9" s="17">
        <v>0.47201909253189001</v>
      </c>
      <c r="V9" s="17">
        <v>0.47783018290265999</v>
      </c>
      <c r="W9" s="17">
        <v>0.421772964930966</v>
      </c>
      <c r="X9" s="17">
        <v>0.41711459140530399</v>
      </c>
      <c r="Y9" s="17">
        <v>0.41380233248097398</v>
      </c>
      <c r="Z9" s="17">
        <v>0.40615384206743699</v>
      </c>
      <c r="AA9" s="17">
        <v>0.43326441702173502</v>
      </c>
      <c r="AB9" s="17">
        <v>0.398265191428961</v>
      </c>
      <c r="AC9" s="17">
        <v>0.45871217832580102</v>
      </c>
      <c r="AD9" s="17">
        <v>0.46623347924667102</v>
      </c>
      <c r="AE9" s="17"/>
      <c r="AF9" s="17">
        <v>0.43079994899902102</v>
      </c>
      <c r="AG9" s="17">
        <v>0.44347704879990602</v>
      </c>
      <c r="AH9" s="17">
        <v>0.43086959714746498</v>
      </c>
      <c r="AI9" s="17"/>
      <c r="AJ9" s="17">
        <v>0.45613397387224203</v>
      </c>
      <c r="AK9" s="17">
        <v>0.42212370384984899</v>
      </c>
      <c r="AL9" s="17">
        <v>0.40963519550567701</v>
      </c>
      <c r="AM9" s="17">
        <v>0.46659149531456501</v>
      </c>
      <c r="AN9" s="17">
        <v>0.393875274954544</v>
      </c>
      <c r="AO9" s="17"/>
      <c r="AP9" s="17">
        <v>0.43180173391377302</v>
      </c>
      <c r="AQ9" s="17">
        <v>0.45459780133112099</v>
      </c>
      <c r="AR9" s="17">
        <v>0.48588989907604302</v>
      </c>
    </row>
    <row r="10" spans="2:44" ht="28.7" x14ac:dyDescent="0.5">
      <c r="B10" s="18" t="s">
        <v>269</v>
      </c>
      <c r="C10" s="17">
        <v>0.40241988773548598</v>
      </c>
      <c r="D10" s="17">
        <v>0.40572111189459398</v>
      </c>
      <c r="E10" s="17">
        <v>0.39779287835243099</v>
      </c>
      <c r="F10" s="17"/>
      <c r="G10" s="17">
        <v>0.45750987600050302</v>
      </c>
      <c r="H10" s="17">
        <v>0.39660707154920499</v>
      </c>
      <c r="I10" s="17">
        <v>0.41192360465935202</v>
      </c>
      <c r="J10" s="17">
        <v>0.33418624815127101</v>
      </c>
      <c r="K10" s="17">
        <v>0.43319401465086299</v>
      </c>
      <c r="L10" s="17">
        <v>0.39765267950107502</v>
      </c>
      <c r="M10" s="17"/>
      <c r="N10" s="17">
        <v>0.41552801013743801</v>
      </c>
      <c r="O10" s="17">
        <v>0.44308432020187799</v>
      </c>
      <c r="P10" s="17">
        <v>0.37580361753731401</v>
      </c>
      <c r="Q10" s="17">
        <v>0.36966305958475298</v>
      </c>
      <c r="R10" s="17"/>
      <c r="S10" s="17">
        <v>0.43902014305822001</v>
      </c>
      <c r="T10" s="17">
        <v>0.37552039896993999</v>
      </c>
      <c r="U10" s="17">
        <v>0.40523898056999103</v>
      </c>
      <c r="V10" s="17">
        <v>0.39322696245456801</v>
      </c>
      <c r="W10" s="17">
        <v>0.39433184439913199</v>
      </c>
      <c r="X10" s="17">
        <v>0.41993090450245002</v>
      </c>
      <c r="Y10" s="17">
        <v>0.37833664937394501</v>
      </c>
      <c r="Z10" s="17">
        <v>0.425568441015655</v>
      </c>
      <c r="AA10" s="17">
        <v>0.420328654930826</v>
      </c>
      <c r="AB10" s="17">
        <v>0.378586304829517</v>
      </c>
      <c r="AC10" s="17">
        <v>0.38973981163820198</v>
      </c>
      <c r="AD10" s="17">
        <v>0.39486854445047898</v>
      </c>
      <c r="AE10" s="17"/>
      <c r="AF10" s="17">
        <v>0.36469407138050403</v>
      </c>
      <c r="AG10" s="17">
        <v>0.42155283132891103</v>
      </c>
      <c r="AH10" s="17">
        <v>0.39178151923524501</v>
      </c>
      <c r="AI10" s="17"/>
      <c r="AJ10" s="17">
        <v>0.38389735625760202</v>
      </c>
      <c r="AK10" s="17">
        <v>0.42566703543263101</v>
      </c>
      <c r="AL10" s="17">
        <v>0.41971107993814399</v>
      </c>
      <c r="AM10" s="17">
        <v>0.27928691636520298</v>
      </c>
      <c r="AN10" s="17">
        <v>0.37146190829379899</v>
      </c>
      <c r="AO10" s="17"/>
      <c r="AP10" s="17">
        <v>0.40959039959833698</v>
      </c>
      <c r="AQ10" s="17">
        <v>0.43480782133767798</v>
      </c>
      <c r="AR10" s="17">
        <v>0.47938234128727097</v>
      </c>
    </row>
    <row r="11" spans="2:44" ht="28.7" x14ac:dyDescent="0.5">
      <c r="B11" s="18" t="s">
        <v>270</v>
      </c>
      <c r="C11" s="17">
        <v>0.40187878465010102</v>
      </c>
      <c r="D11" s="17">
        <v>0.43695506436472498</v>
      </c>
      <c r="E11" s="17">
        <v>0.36729459064660802</v>
      </c>
      <c r="F11" s="17"/>
      <c r="G11" s="17">
        <v>0.42490055435998902</v>
      </c>
      <c r="H11" s="17">
        <v>0.42865931090477299</v>
      </c>
      <c r="I11" s="17">
        <v>0.359669163118713</v>
      </c>
      <c r="J11" s="17">
        <v>0.36272402289779698</v>
      </c>
      <c r="K11" s="17">
        <v>0.40742308768733898</v>
      </c>
      <c r="L11" s="17">
        <v>0.42751386155019699</v>
      </c>
      <c r="M11" s="17"/>
      <c r="N11" s="17">
        <v>0.472399062722062</v>
      </c>
      <c r="O11" s="17">
        <v>0.41980965489616301</v>
      </c>
      <c r="P11" s="17">
        <v>0.36752297869772899</v>
      </c>
      <c r="Q11" s="17">
        <v>0.33948039494294402</v>
      </c>
      <c r="R11" s="17"/>
      <c r="S11" s="17">
        <v>0.43528407476930397</v>
      </c>
      <c r="T11" s="17">
        <v>0.38388768216695301</v>
      </c>
      <c r="U11" s="17">
        <v>0.34993750222268299</v>
      </c>
      <c r="V11" s="17">
        <v>0.394540171043538</v>
      </c>
      <c r="W11" s="17">
        <v>0.42305039763906799</v>
      </c>
      <c r="X11" s="17">
        <v>0.41979283866877298</v>
      </c>
      <c r="Y11" s="17">
        <v>0.35652712111462598</v>
      </c>
      <c r="Z11" s="17">
        <v>0.329351554731102</v>
      </c>
      <c r="AA11" s="17">
        <v>0.44211291975456402</v>
      </c>
      <c r="AB11" s="17">
        <v>0.39795101111494402</v>
      </c>
      <c r="AC11" s="17">
        <v>0.45907488741774599</v>
      </c>
      <c r="AD11" s="17">
        <v>0.36677949588616598</v>
      </c>
      <c r="AE11" s="17"/>
      <c r="AF11" s="17">
        <v>0.38696973055894901</v>
      </c>
      <c r="AG11" s="17">
        <v>0.41131936670251801</v>
      </c>
      <c r="AH11" s="17">
        <v>0.41078060559996099</v>
      </c>
      <c r="AI11" s="17"/>
      <c r="AJ11" s="17">
        <v>0.41212472707752101</v>
      </c>
      <c r="AK11" s="17">
        <v>0.42351984507866902</v>
      </c>
      <c r="AL11" s="17">
        <v>0.41092199323655898</v>
      </c>
      <c r="AM11" s="17">
        <v>0.323506600622463</v>
      </c>
      <c r="AN11" s="17">
        <v>0.40179243343519599</v>
      </c>
      <c r="AO11" s="17"/>
      <c r="AP11" s="17">
        <v>0.44143126152977902</v>
      </c>
      <c r="AQ11" s="17">
        <v>0.43245956736687402</v>
      </c>
      <c r="AR11" s="17">
        <v>0.435754285808576</v>
      </c>
    </row>
    <row r="12" spans="2:44" ht="28.7" x14ac:dyDescent="0.5">
      <c r="B12" s="18" t="s">
        <v>271</v>
      </c>
      <c r="C12" s="17">
        <v>0.39983696149360898</v>
      </c>
      <c r="D12" s="17">
        <v>0.38202131695807701</v>
      </c>
      <c r="E12" s="17">
        <v>0.41678048949969398</v>
      </c>
      <c r="F12" s="17"/>
      <c r="G12" s="17">
        <v>0.40964119903277602</v>
      </c>
      <c r="H12" s="17">
        <v>0.41466267989490302</v>
      </c>
      <c r="I12" s="17">
        <v>0.39952407709392301</v>
      </c>
      <c r="J12" s="17">
        <v>0.332238683766586</v>
      </c>
      <c r="K12" s="17">
        <v>0.429387498442174</v>
      </c>
      <c r="L12" s="17">
        <v>0.41680527871113798</v>
      </c>
      <c r="M12" s="17"/>
      <c r="N12" s="17">
        <v>0.44531931373344202</v>
      </c>
      <c r="O12" s="17">
        <v>0.40099724453215602</v>
      </c>
      <c r="P12" s="17">
        <v>0.38758122556407998</v>
      </c>
      <c r="Q12" s="17">
        <v>0.36020041596798602</v>
      </c>
      <c r="R12" s="17"/>
      <c r="S12" s="17">
        <v>0.438902719613953</v>
      </c>
      <c r="T12" s="17">
        <v>0.340238763586103</v>
      </c>
      <c r="U12" s="17">
        <v>0.45185722842002102</v>
      </c>
      <c r="V12" s="17">
        <v>0.407585354598199</v>
      </c>
      <c r="W12" s="17">
        <v>0.435840650623046</v>
      </c>
      <c r="X12" s="17">
        <v>0.35752483446633998</v>
      </c>
      <c r="Y12" s="17">
        <v>0.36156221243942699</v>
      </c>
      <c r="Z12" s="17">
        <v>0.37651283077638698</v>
      </c>
      <c r="AA12" s="17">
        <v>0.43887595592689599</v>
      </c>
      <c r="AB12" s="17">
        <v>0.38479121825627399</v>
      </c>
      <c r="AC12" s="17">
        <v>0.38301942393576499</v>
      </c>
      <c r="AD12" s="17">
        <v>0.41939303125119898</v>
      </c>
      <c r="AE12" s="17"/>
      <c r="AF12" s="17">
        <v>0.38777883021075499</v>
      </c>
      <c r="AG12" s="17">
        <v>0.42739102892361402</v>
      </c>
      <c r="AH12" s="17">
        <v>0.375664245355952</v>
      </c>
      <c r="AI12" s="17"/>
      <c r="AJ12" s="17">
        <v>0.41063373626495098</v>
      </c>
      <c r="AK12" s="17">
        <v>0.40767986302140502</v>
      </c>
      <c r="AL12" s="17">
        <v>0.43098437246465598</v>
      </c>
      <c r="AM12" s="17">
        <v>0.36295830875496199</v>
      </c>
      <c r="AN12" s="17">
        <v>0.41177601570079297</v>
      </c>
      <c r="AO12" s="17"/>
      <c r="AP12" s="17">
        <v>0.42886485150320303</v>
      </c>
      <c r="AQ12" s="17">
        <v>0.443846239411191</v>
      </c>
      <c r="AR12" s="17">
        <v>0.424091193543633</v>
      </c>
    </row>
    <row r="13" spans="2:44" ht="28.7" x14ac:dyDescent="0.5">
      <c r="B13" s="18" t="s">
        <v>272</v>
      </c>
      <c r="C13" s="17">
        <v>0.39630431863459598</v>
      </c>
      <c r="D13" s="17">
        <v>0.42986254812742702</v>
      </c>
      <c r="E13" s="17">
        <v>0.36318180466177802</v>
      </c>
      <c r="F13" s="17"/>
      <c r="G13" s="17">
        <v>0.34912708246375301</v>
      </c>
      <c r="H13" s="17">
        <v>0.37401690841193203</v>
      </c>
      <c r="I13" s="17">
        <v>0.34272549872400199</v>
      </c>
      <c r="J13" s="17">
        <v>0.398654404786774</v>
      </c>
      <c r="K13" s="17">
        <v>0.45790645538237501</v>
      </c>
      <c r="L13" s="17">
        <v>0.44615069533097901</v>
      </c>
      <c r="M13" s="17"/>
      <c r="N13" s="17">
        <v>0.47492637580988001</v>
      </c>
      <c r="O13" s="17">
        <v>0.438263772791536</v>
      </c>
      <c r="P13" s="17">
        <v>0.32875795294596299</v>
      </c>
      <c r="Q13" s="17">
        <v>0.325115478128638</v>
      </c>
      <c r="R13" s="17"/>
      <c r="S13" s="17">
        <v>0.40530068445996897</v>
      </c>
      <c r="T13" s="17">
        <v>0.41042670202777698</v>
      </c>
      <c r="U13" s="17">
        <v>0.37346219441935602</v>
      </c>
      <c r="V13" s="17">
        <v>0.411232218732832</v>
      </c>
      <c r="W13" s="17">
        <v>0.35617674773897401</v>
      </c>
      <c r="X13" s="17">
        <v>0.453034757741617</v>
      </c>
      <c r="Y13" s="17">
        <v>0.33947801003765399</v>
      </c>
      <c r="Z13" s="17">
        <v>0.29592593817818602</v>
      </c>
      <c r="AA13" s="17">
        <v>0.41629070149259501</v>
      </c>
      <c r="AB13" s="17">
        <v>0.43216465943292598</v>
      </c>
      <c r="AC13" s="17">
        <v>0.341086668849159</v>
      </c>
      <c r="AD13" s="17">
        <v>0.42963330829429902</v>
      </c>
      <c r="AE13" s="17"/>
      <c r="AF13" s="17">
        <v>0.390055170829542</v>
      </c>
      <c r="AG13" s="17">
        <v>0.435388243819395</v>
      </c>
      <c r="AH13" s="17">
        <v>0.34720754859130198</v>
      </c>
      <c r="AI13" s="17"/>
      <c r="AJ13" s="17">
        <v>0.421929596753294</v>
      </c>
      <c r="AK13" s="17">
        <v>0.37347048984995701</v>
      </c>
      <c r="AL13" s="17">
        <v>0.509315029867769</v>
      </c>
      <c r="AM13" s="17">
        <v>0.30832629173280202</v>
      </c>
      <c r="AN13" s="17">
        <v>0.33888055553513202</v>
      </c>
      <c r="AO13" s="17"/>
      <c r="AP13" s="17">
        <v>0.40348044418374501</v>
      </c>
      <c r="AQ13" s="17">
        <v>0.40499872786550301</v>
      </c>
      <c r="AR13" s="17">
        <v>0.482640307406493</v>
      </c>
    </row>
    <row r="14" spans="2:44" ht="28.7" x14ac:dyDescent="0.5">
      <c r="B14" s="18" t="s">
        <v>273</v>
      </c>
      <c r="C14" s="17">
        <v>0.325785918724948</v>
      </c>
      <c r="D14" s="17">
        <v>0.313321426832181</v>
      </c>
      <c r="E14" s="17">
        <v>0.33830728769639501</v>
      </c>
      <c r="F14" s="17"/>
      <c r="G14" s="17">
        <v>0.33821000388039602</v>
      </c>
      <c r="H14" s="17">
        <v>0.318261720601071</v>
      </c>
      <c r="I14" s="17">
        <v>0.30989716128779898</v>
      </c>
      <c r="J14" s="17">
        <v>0.294598227113194</v>
      </c>
      <c r="K14" s="17">
        <v>0.278005128870014</v>
      </c>
      <c r="L14" s="17">
        <v>0.39429474557092797</v>
      </c>
      <c r="M14" s="17"/>
      <c r="N14" s="17">
        <v>0.36913535981394202</v>
      </c>
      <c r="O14" s="17">
        <v>0.29664826899907998</v>
      </c>
      <c r="P14" s="17">
        <v>0.31930461749231598</v>
      </c>
      <c r="Q14" s="17">
        <v>0.31458195901180602</v>
      </c>
      <c r="R14" s="17"/>
      <c r="S14" s="17">
        <v>0.34538864782693501</v>
      </c>
      <c r="T14" s="17">
        <v>0.30661713294975901</v>
      </c>
      <c r="U14" s="17">
        <v>0.28140654457933201</v>
      </c>
      <c r="V14" s="17">
        <v>0.35540643736455801</v>
      </c>
      <c r="W14" s="17">
        <v>0.35459536362591498</v>
      </c>
      <c r="X14" s="17">
        <v>0.34801768263773802</v>
      </c>
      <c r="Y14" s="17">
        <v>0.32684348808325298</v>
      </c>
      <c r="Z14" s="17">
        <v>0.237510774867735</v>
      </c>
      <c r="AA14" s="17">
        <v>0.34835805830827599</v>
      </c>
      <c r="AB14" s="17">
        <v>0.29468411769902397</v>
      </c>
      <c r="AC14" s="17">
        <v>0.34659302934540598</v>
      </c>
      <c r="AD14" s="17">
        <v>0.30259449013745698</v>
      </c>
      <c r="AE14" s="17"/>
      <c r="AF14" s="17">
        <v>0.32983475186528399</v>
      </c>
      <c r="AG14" s="17">
        <v>0.32086196196891897</v>
      </c>
      <c r="AH14" s="17">
        <v>0.33833567343107501</v>
      </c>
      <c r="AI14" s="17"/>
      <c r="AJ14" s="17">
        <v>0.34248459626451799</v>
      </c>
      <c r="AK14" s="17">
        <v>0.34697588445028898</v>
      </c>
      <c r="AL14" s="17">
        <v>0.35129344696016401</v>
      </c>
      <c r="AM14" s="17">
        <v>0.208452030561426</v>
      </c>
      <c r="AN14" s="17">
        <v>0.294221285462065</v>
      </c>
      <c r="AO14" s="17"/>
      <c r="AP14" s="17">
        <v>0.34245530982582101</v>
      </c>
      <c r="AQ14" s="17">
        <v>0.35110458826332502</v>
      </c>
      <c r="AR14" s="17">
        <v>0.41002836376728302</v>
      </c>
    </row>
    <row r="15" spans="2:44" ht="43" x14ac:dyDescent="0.5">
      <c r="B15" s="18" t="s">
        <v>274</v>
      </c>
      <c r="C15" s="17">
        <v>0.308276557280316</v>
      </c>
      <c r="D15" s="17">
        <v>0.306058061854382</v>
      </c>
      <c r="E15" s="17">
        <v>0.30961789611472101</v>
      </c>
      <c r="F15" s="17"/>
      <c r="G15" s="17">
        <v>0.36571811436726198</v>
      </c>
      <c r="H15" s="17">
        <v>0.31031889258084</v>
      </c>
      <c r="I15" s="17">
        <v>0.29570344610032301</v>
      </c>
      <c r="J15" s="17">
        <v>0.25100256594575598</v>
      </c>
      <c r="K15" s="17">
        <v>0.30023653216736801</v>
      </c>
      <c r="L15" s="17">
        <v>0.33082038572563599</v>
      </c>
      <c r="M15" s="17"/>
      <c r="N15" s="17">
        <v>0.327050517360499</v>
      </c>
      <c r="O15" s="17">
        <v>0.284766251596488</v>
      </c>
      <c r="P15" s="17">
        <v>0.31779476689458902</v>
      </c>
      <c r="Q15" s="17">
        <v>0.30513887554584201</v>
      </c>
      <c r="R15" s="17"/>
      <c r="S15" s="17">
        <v>0.33882262509247701</v>
      </c>
      <c r="T15" s="17">
        <v>0.26020839550956998</v>
      </c>
      <c r="U15" s="17">
        <v>0.29841132146846</v>
      </c>
      <c r="V15" s="17">
        <v>0.32150347455284001</v>
      </c>
      <c r="W15" s="17">
        <v>0.338845363708624</v>
      </c>
      <c r="X15" s="17">
        <v>0.29728525727889399</v>
      </c>
      <c r="Y15" s="17">
        <v>0.29820446852462001</v>
      </c>
      <c r="Z15" s="17">
        <v>0.29435318187168302</v>
      </c>
      <c r="AA15" s="17">
        <v>0.35329320957841998</v>
      </c>
      <c r="AB15" s="17">
        <v>0.28118837668536001</v>
      </c>
      <c r="AC15" s="17">
        <v>0.31003481453353998</v>
      </c>
      <c r="AD15" s="17">
        <v>0.28030235623536098</v>
      </c>
      <c r="AE15" s="17"/>
      <c r="AF15" s="17">
        <v>0.31149841659613697</v>
      </c>
      <c r="AG15" s="17">
        <v>0.293813342925067</v>
      </c>
      <c r="AH15" s="17">
        <v>0.33074113260465099</v>
      </c>
      <c r="AI15" s="17"/>
      <c r="AJ15" s="17">
        <v>0.33120149856959902</v>
      </c>
      <c r="AK15" s="17">
        <v>0.29248698745695201</v>
      </c>
      <c r="AL15" s="17">
        <v>0.26395176810516102</v>
      </c>
      <c r="AM15" s="17">
        <v>0.23142566765370201</v>
      </c>
      <c r="AN15" s="17">
        <v>0.31445983602875199</v>
      </c>
      <c r="AO15" s="17"/>
      <c r="AP15" s="17">
        <v>0.32952884117880898</v>
      </c>
      <c r="AQ15" s="17">
        <v>0.31868312991685099</v>
      </c>
      <c r="AR15" s="17">
        <v>0.32037836512441797</v>
      </c>
    </row>
    <row r="16" spans="2:44" ht="28.7" x14ac:dyDescent="0.5">
      <c r="B16" s="18" t="s">
        <v>275</v>
      </c>
      <c r="C16" s="17">
        <v>0.181975779761647</v>
      </c>
      <c r="D16" s="17">
        <v>0.187399580054982</v>
      </c>
      <c r="E16" s="17">
        <v>0.17645077688437399</v>
      </c>
      <c r="F16" s="17"/>
      <c r="G16" s="17">
        <v>0.28242862308877598</v>
      </c>
      <c r="H16" s="17">
        <v>0.23331402764992701</v>
      </c>
      <c r="I16" s="17">
        <v>0.193394078442576</v>
      </c>
      <c r="J16" s="17">
        <v>0.158315351756808</v>
      </c>
      <c r="K16" s="17">
        <v>0.13639865681389099</v>
      </c>
      <c r="L16" s="17">
        <v>0.11407982352315001</v>
      </c>
      <c r="M16" s="17"/>
      <c r="N16" s="17">
        <v>0.20780097482318199</v>
      </c>
      <c r="O16" s="17">
        <v>0.14822871236159599</v>
      </c>
      <c r="P16" s="17">
        <v>0.19010034941338799</v>
      </c>
      <c r="Q16" s="17">
        <v>0.183911003540384</v>
      </c>
      <c r="R16" s="17"/>
      <c r="S16" s="17">
        <v>0.25550235584637299</v>
      </c>
      <c r="T16" s="17">
        <v>0.15011065945215801</v>
      </c>
      <c r="U16" s="17">
        <v>0.147332710493702</v>
      </c>
      <c r="V16" s="17">
        <v>0.19264215530655901</v>
      </c>
      <c r="W16" s="17">
        <v>0.13643418690158299</v>
      </c>
      <c r="X16" s="17">
        <v>0.21593022507467399</v>
      </c>
      <c r="Y16" s="17">
        <v>0.129179438160828</v>
      </c>
      <c r="Z16" s="17">
        <v>0.19757453375565201</v>
      </c>
      <c r="AA16" s="17">
        <v>0.189902316000194</v>
      </c>
      <c r="AB16" s="17">
        <v>0.153776673340286</v>
      </c>
      <c r="AC16" s="17">
        <v>0.20927554859227801</v>
      </c>
      <c r="AD16" s="17">
        <v>0.171360741142349</v>
      </c>
      <c r="AE16" s="17"/>
      <c r="AF16" s="17">
        <v>0.16151573107714401</v>
      </c>
      <c r="AG16" s="17">
        <v>0.17841247227841001</v>
      </c>
      <c r="AH16" s="17">
        <v>0.20882906144973801</v>
      </c>
      <c r="AI16" s="17"/>
      <c r="AJ16" s="17">
        <v>0.17102864459720499</v>
      </c>
      <c r="AK16" s="17">
        <v>0.21158793111681101</v>
      </c>
      <c r="AL16" s="17">
        <v>0.170071484692943</v>
      </c>
      <c r="AM16" s="17">
        <v>0.13756861224637301</v>
      </c>
      <c r="AN16" s="17">
        <v>0.17894205982545999</v>
      </c>
      <c r="AO16" s="17"/>
      <c r="AP16" s="17">
        <v>0.181844924945195</v>
      </c>
      <c r="AQ16" s="17">
        <v>0.22712746144429599</v>
      </c>
      <c r="AR16" s="17">
        <v>0.249221396589801</v>
      </c>
    </row>
    <row r="17" spans="2:44" x14ac:dyDescent="0.5">
      <c r="B17" s="18" t="s">
        <v>87</v>
      </c>
      <c r="C17" s="17">
        <v>0.111519391228196</v>
      </c>
      <c r="D17" s="17">
        <v>8.9575092044977697E-2</v>
      </c>
      <c r="E17" s="17">
        <v>0.132458012098183</v>
      </c>
      <c r="F17" s="17"/>
      <c r="G17" s="17">
        <v>7.6037928567501301E-2</v>
      </c>
      <c r="H17" s="17">
        <v>6.9396163890110094E-2</v>
      </c>
      <c r="I17" s="17">
        <v>0.12210691463293701</v>
      </c>
      <c r="J17" s="17">
        <v>0.15159187463416299</v>
      </c>
      <c r="K17" s="17">
        <v>0.120765884992157</v>
      </c>
      <c r="L17" s="17">
        <v>0.121757824027681</v>
      </c>
      <c r="M17" s="17"/>
      <c r="N17" s="17">
        <v>8.0298203266912893E-2</v>
      </c>
      <c r="O17" s="17">
        <v>9.5321855193228097E-2</v>
      </c>
      <c r="P17" s="17">
        <v>0.105132030965419</v>
      </c>
      <c r="Q17" s="17">
        <v>0.16873094367706501</v>
      </c>
      <c r="R17" s="17"/>
      <c r="S17" s="17">
        <v>7.3561831763555102E-2</v>
      </c>
      <c r="T17" s="17">
        <v>0.15110502455170099</v>
      </c>
      <c r="U17" s="17">
        <v>0.13208097152328099</v>
      </c>
      <c r="V17" s="17">
        <v>7.4308336560807806E-2</v>
      </c>
      <c r="W17" s="17">
        <v>8.8655953203047505E-2</v>
      </c>
      <c r="X17" s="17">
        <v>0.10454797335018801</v>
      </c>
      <c r="Y17" s="17">
        <v>0.12900366299802199</v>
      </c>
      <c r="Z17" s="17">
        <v>0.144530548273307</v>
      </c>
      <c r="AA17" s="17">
        <v>0.10969921083881</v>
      </c>
      <c r="AB17" s="17">
        <v>0.123094124472326</v>
      </c>
      <c r="AC17" s="17">
        <v>0.13297151374213501</v>
      </c>
      <c r="AD17" s="17">
        <v>9.4152213568428497E-2</v>
      </c>
      <c r="AE17" s="17"/>
      <c r="AF17" s="17">
        <v>0.119700895352681</v>
      </c>
      <c r="AG17" s="17">
        <v>8.9704817805086101E-2</v>
      </c>
      <c r="AH17" s="17">
        <v>0.125360544621543</v>
      </c>
      <c r="AI17" s="17"/>
      <c r="AJ17" s="17">
        <v>0.10519802374609501</v>
      </c>
      <c r="AK17" s="17">
        <v>8.5653263685851605E-2</v>
      </c>
      <c r="AL17" s="17">
        <v>9.8772001435040599E-2</v>
      </c>
      <c r="AM17" s="17">
        <v>0.203404960785493</v>
      </c>
      <c r="AN17" s="17">
        <v>0.142554842891916</v>
      </c>
      <c r="AO17" s="17"/>
      <c r="AP17" s="17">
        <v>7.9141495645611501E-2</v>
      </c>
      <c r="AQ17" s="17">
        <v>7.4108550116896696E-2</v>
      </c>
      <c r="AR17" s="17">
        <v>0.10263923700163</v>
      </c>
    </row>
    <row r="18" spans="2:44" x14ac:dyDescent="0.5">
      <c r="B18" s="18" t="s">
        <v>72</v>
      </c>
      <c r="C18" s="19">
        <v>1.7697295143098001E-2</v>
      </c>
      <c r="D18" s="19">
        <v>1.55722986079224E-2</v>
      </c>
      <c r="E18" s="19">
        <v>1.9843479355749E-2</v>
      </c>
      <c r="F18" s="19"/>
      <c r="G18" s="19">
        <v>1.0760989841082E-2</v>
      </c>
      <c r="H18" s="19">
        <v>8.7450002481563802E-3</v>
      </c>
      <c r="I18" s="19">
        <v>1.92684123426895E-2</v>
      </c>
      <c r="J18" s="19">
        <v>3.1606020927571997E-2</v>
      </c>
      <c r="K18" s="19">
        <v>2.0109052213845E-2</v>
      </c>
      <c r="L18" s="19">
        <v>1.53196264964862E-2</v>
      </c>
      <c r="M18" s="19"/>
      <c r="N18" s="19">
        <v>8.6036425079138706E-3</v>
      </c>
      <c r="O18" s="19">
        <v>1.1145247720820199E-2</v>
      </c>
      <c r="P18" s="19">
        <v>2.8734039169866998E-2</v>
      </c>
      <c r="Q18" s="19">
        <v>2.4791154087269299E-2</v>
      </c>
      <c r="R18" s="19"/>
      <c r="S18" s="19">
        <v>1.7204338650087501E-2</v>
      </c>
      <c r="T18" s="19">
        <v>1.87422924847041E-2</v>
      </c>
      <c r="U18" s="19">
        <v>1.1688465645527E-2</v>
      </c>
      <c r="V18" s="19">
        <v>2.22676226512711E-2</v>
      </c>
      <c r="W18" s="19">
        <v>6.81420936091638E-3</v>
      </c>
      <c r="X18" s="19">
        <v>2.1788072798997901E-2</v>
      </c>
      <c r="Y18" s="19">
        <v>2.9966477163590601E-2</v>
      </c>
      <c r="Z18" s="19">
        <v>0</v>
      </c>
      <c r="AA18" s="19">
        <v>1.3901807519878099E-2</v>
      </c>
      <c r="AB18" s="19">
        <v>2.09705014246457E-2</v>
      </c>
      <c r="AC18" s="19">
        <v>0</v>
      </c>
      <c r="AD18" s="19">
        <v>5.5622768573674097E-2</v>
      </c>
      <c r="AE18" s="19"/>
      <c r="AF18" s="19">
        <v>1.8037715045081702E-2</v>
      </c>
      <c r="AG18" s="19">
        <v>1.17808550733738E-2</v>
      </c>
      <c r="AH18" s="19">
        <v>4.3284022104306499E-2</v>
      </c>
      <c r="AI18" s="19"/>
      <c r="AJ18" s="19">
        <v>1.34219404946204E-2</v>
      </c>
      <c r="AK18" s="19">
        <v>7.1552339756372502E-3</v>
      </c>
      <c r="AL18" s="19">
        <v>6.1277991873706899E-3</v>
      </c>
      <c r="AM18" s="19">
        <v>5.4639124800968102E-2</v>
      </c>
      <c r="AN18" s="19">
        <v>4.4192205219227398E-2</v>
      </c>
      <c r="AO18" s="19"/>
      <c r="AP18" s="19">
        <v>1.26519632325228E-2</v>
      </c>
      <c r="AQ18" s="19">
        <v>1.09021948908364E-2</v>
      </c>
      <c r="AR18" s="19">
        <v>6.5085955290489503E-3</v>
      </c>
    </row>
    <row r="19" spans="2:44" x14ac:dyDescent="0.5">
      <c r="B19" s="16"/>
    </row>
    <row r="20" spans="2:44" x14ac:dyDescent="0.5">
      <c r="B20" t="s">
        <v>76</v>
      </c>
    </row>
    <row r="21" spans="2:44" x14ac:dyDescent="0.5">
      <c r="B21" t="s">
        <v>77</v>
      </c>
    </row>
    <row r="23" spans="2:44" x14ac:dyDescent="0.5">
      <c r="B23" s="8" t="str">
        <f>HYPERLINK("#'Contents'!A1", "Return to Contents")</f>
        <v>Return to Contents</v>
      </c>
    </row>
  </sheetData>
  <mergeCells count="8">
    <mergeCell ref="AJ5:AN5"/>
    <mergeCell ref="AP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B2:AR19"/>
  <sheetViews>
    <sheetView showGridLines="0" workbookViewId="0">
      <pane xSplit="2" topLeftCell="C1" activePane="topRight" state="frozen"/>
      <selection pane="topRight"/>
    </sheetView>
  </sheetViews>
  <sheetFormatPr defaultColWidth="10.8203125" defaultRowHeight="14.35" x14ac:dyDescent="0.5"/>
  <cols>
    <col min="2" max="2" width="25.703125" customWidth="1"/>
    <col min="3" max="5" width="10.703125" customWidth="1"/>
    <col min="6" max="6" width="2.17578125" customWidth="1"/>
    <col min="7" max="12" width="10.703125" customWidth="1"/>
    <col min="13" max="13" width="2.17578125" customWidth="1"/>
    <col min="14" max="17" width="10.703125" customWidth="1"/>
    <col min="18" max="18" width="2.17578125" customWidth="1"/>
    <col min="19" max="30" width="10.703125" customWidth="1"/>
    <col min="31" max="31" width="2.17578125" customWidth="1"/>
    <col min="32" max="34" width="10.703125" customWidth="1"/>
    <col min="35" max="35" width="2.17578125" customWidth="1"/>
    <col min="36" max="40" width="10.703125" customWidth="1"/>
    <col min="41" max="41" width="2.17578125" customWidth="1"/>
    <col min="42" max="44" width="10.703125" customWidth="1"/>
    <col min="45" max="45" width="2.17578125" customWidth="1"/>
  </cols>
  <sheetData>
    <row r="2" spans="2:44" ht="40" customHeight="1" x14ac:dyDescent="0.5">
      <c r="D2" s="30" t="s">
        <v>283</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row>
    <row r="5" spans="2:44" ht="30" customHeight="1" x14ac:dyDescent="0.5">
      <c r="B5" s="15"/>
      <c r="C5" s="15"/>
      <c r="D5" s="29" t="s">
        <v>50</v>
      </c>
      <c r="E5" s="29"/>
      <c r="F5" s="15"/>
      <c r="G5" s="29" t="s">
        <v>51</v>
      </c>
      <c r="H5" s="29"/>
      <c r="I5" s="29"/>
      <c r="J5" s="29"/>
      <c r="K5" s="29"/>
      <c r="L5" s="29"/>
      <c r="M5" s="15"/>
      <c r="N5" s="29" t="s">
        <v>52</v>
      </c>
      <c r="O5" s="29"/>
      <c r="P5" s="29"/>
      <c r="Q5" s="29"/>
      <c r="R5" s="15"/>
      <c r="S5" s="29" t="s">
        <v>53</v>
      </c>
      <c r="T5" s="29"/>
      <c r="U5" s="29"/>
      <c r="V5" s="29"/>
      <c r="W5" s="29"/>
      <c r="X5" s="29"/>
      <c r="Y5" s="29"/>
      <c r="Z5" s="29"/>
      <c r="AA5" s="29"/>
      <c r="AB5" s="29"/>
      <c r="AC5" s="29"/>
      <c r="AD5" s="29"/>
      <c r="AE5" s="15"/>
      <c r="AF5" s="29" t="s">
        <v>54</v>
      </c>
      <c r="AG5" s="29"/>
      <c r="AH5" s="29"/>
      <c r="AI5" s="15"/>
      <c r="AJ5" s="29" t="s">
        <v>55</v>
      </c>
      <c r="AK5" s="29"/>
      <c r="AL5" s="29"/>
      <c r="AM5" s="29"/>
      <c r="AN5" s="29"/>
      <c r="AO5" s="15"/>
      <c r="AP5" s="29" t="s">
        <v>56</v>
      </c>
      <c r="AQ5" s="29"/>
      <c r="AR5" s="29"/>
    </row>
    <row r="6" spans="2:44" ht="43" x14ac:dyDescent="0.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row>
    <row r="7" spans="2:44" ht="30" customHeight="1" x14ac:dyDescent="0.5">
      <c r="B7" s="10" t="s">
        <v>18</v>
      </c>
      <c r="C7" s="10">
        <v>2011</v>
      </c>
      <c r="D7" s="10">
        <v>973</v>
      </c>
      <c r="E7" s="10">
        <v>1034</v>
      </c>
      <c r="F7" s="10"/>
      <c r="G7" s="10">
        <v>293</v>
      </c>
      <c r="H7" s="10">
        <v>293</v>
      </c>
      <c r="I7" s="10">
        <v>331</v>
      </c>
      <c r="J7" s="10">
        <v>331</v>
      </c>
      <c r="K7" s="10">
        <v>305</v>
      </c>
      <c r="L7" s="10">
        <v>458</v>
      </c>
      <c r="M7" s="10"/>
      <c r="N7" s="10">
        <v>545</v>
      </c>
      <c r="O7" s="10">
        <v>548</v>
      </c>
      <c r="P7" s="10">
        <v>415</v>
      </c>
      <c r="Q7" s="10">
        <v>498</v>
      </c>
      <c r="R7" s="10"/>
      <c r="S7" s="10">
        <v>288</v>
      </c>
      <c r="T7" s="10">
        <v>268</v>
      </c>
      <c r="U7" s="10">
        <v>162</v>
      </c>
      <c r="V7" s="10">
        <v>184</v>
      </c>
      <c r="W7" s="10">
        <v>142</v>
      </c>
      <c r="X7" s="10">
        <v>193</v>
      </c>
      <c r="Y7" s="10">
        <v>161</v>
      </c>
      <c r="Z7" s="10">
        <v>83</v>
      </c>
      <c r="AA7" s="10">
        <v>227</v>
      </c>
      <c r="AB7" s="10">
        <v>144</v>
      </c>
      <c r="AC7" s="10">
        <v>107</v>
      </c>
      <c r="AD7" s="10">
        <v>52</v>
      </c>
      <c r="AE7" s="10"/>
      <c r="AF7" s="10">
        <v>728</v>
      </c>
      <c r="AG7" s="10">
        <v>785</v>
      </c>
      <c r="AH7" s="10">
        <v>299</v>
      </c>
      <c r="AI7" s="10"/>
      <c r="AJ7" s="10">
        <v>692</v>
      </c>
      <c r="AK7" s="10">
        <v>539</v>
      </c>
      <c r="AL7" s="10">
        <v>143</v>
      </c>
      <c r="AM7" s="10">
        <v>38</v>
      </c>
      <c r="AN7" s="10">
        <v>294</v>
      </c>
      <c r="AO7" s="10"/>
      <c r="AP7" s="10">
        <v>390</v>
      </c>
      <c r="AQ7" s="10">
        <v>732</v>
      </c>
      <c r="AR7" s="10">
        <v>133</v>
      </c>
    </row>
    <row r="8" spans="2:44" ht="30" customHeight="1" x14ac:dyDescent="0.5">
      <c r="B8" s="11" t="s">
        <v>19</v>
      </c>
      <c r="C8" s="11">
        <v>2011</v>
      </c>
      <c r="D8" s="11">
        <v>992</v>
      </c>
      <c r="E8" s="11">
        <v>1015</v>
      </c>
      <c r="F8" s="11"/>
      <c r="G8" s="11">
        <v>280</v>
      </c>
      <c r="H8" s="11">
        <v>341</v>
      </c>
      <c r="I8" s="11">
        <v>343</v>
      </c>
      <c r="J8" s="11">
        <v>343</v>
      </c>
      <c r="K8" s="11">
        <v>283</v>
      </c>
      <c r="L8" s="11">
        <v>420</v>
      </c>
      <c r="M8" s="11"/>
      <c r="N8" s="11">
        <v>541</v>
      </c>
      <c r="O8" s="11">
        <v>522</v>
      </c>
      <c r="P8" s="11">
        <v>441</v>
      </c>
      <c r="Q8" s="11">
        <v>502</v>
      </c>
      <c r="R8" s="11"/>
      <c r="S8" s="11">
        <v>282</v>
      </c>
      <c r="T8" s="11">
        <v>261</v>
      </c>
      <c r="U8" s="11">
        <v>161</v>
      </c>
      <c r="V8" s="11">
        <v>181</v>
      </c>
      <c r="W8" s="11">
        <v>141</v>
      </c>
      <c r="X8" s="11">
        <v>181</v>
      </c>
      <c r="Y8" s="11">
        <v>161</v>
      </c>
      <c r="Z8" s="11">
        <v>80</v>
      </c>
      <c r="AA8" s="11">
        <v>221</v>
      </c>
      <c r="AB8" s="11">
        <v>181</v>
      </c>
      <c r="AC8" s="11">
        <v>101</v>
      </c>
      <c r="AD8" s="11">
        <v>60</v>
      </c>
      <c r="AE8" s="11"/>
      <c r="AF8" s="11">
        <v>714</v>
      </c>
      <c r="AG8" s="11">
        <v>797</v>
      </c>
      <c r="AH8" s="11">
        <v>308</v>
      </c>
      <c r="AI8" s="11"/>
      <c r="AJ8" s="11">
        <v>674</v>
      </c>
      <c r="AK8" s="11">
        <v>545</v>
      </c>
      <c r="AL8" s="11">
        <v>138</v>
      </c>
      <c r="AM8" s="11">
        <v>36</v>
      </c>
      <c r="AN8" s="11">
        <v>298</v>
      </c>
      <c r="AO8" s="11"/>
      <c r="AP8" s="11">
        <v>383</v>
      </c>
      <c r="AQ8" s="11">
        <v>736</v>
      </c>
      <c r="AR8" s="11">
        <v>130</v>
      </c>
    </row>
    <row r="9" spans="2:44" ht="28.7" x14ac:dyDescent="0.5">
      <c r="B9" s="18" t="s">
        <v>277</v>
      </c>
      <c r="C9" s="17">
        <v>2.7939414476970601E-2</v>
      </c>
      <c r="D9" s="17">
        <v>3.8203727908305E-2</v>
      </c>
      <c r="E9" s="17">
        <v>1.8017968199008701E-2</v>
      </c>
      <c r="F9" s="17"/>
      <c r="G9" s="17">
        <v>5.9738258060219797E-2</v>
      </c>
      <c r="H9" s="17">
        <v>5.8755350619305098E-2</v>
      </c>
      <c r="I9" s="17">
        <v>2.76838477093336E-2</v>
      </c>
      <c r="J9" s="17">
        <v>1.5953372245867899E-2</v>
      </c>
      <c r="K9" s="17">
        <v>6.1493174982243798E-3</v>
      </c>
      <c r="L9" s="17">
        <v>6.4158041422528499E-3</v>
      </c>
      <c r="M9" s="17"/>
      <c r="N9" s="17">
        <v>4.0015615963161402E-2</v>
      </c>
      <c r="O9" s="17">
        <v>2.2655210978616402E-2</v>
      </c>
      <c r="P9" s="17">
        <v>2.3937715678752899E-2</v>
      </c>
      <c r="Q9" s="17">
        <v>2.42134691871508E-2</v>
      </c>
      <c r="R9" s="17"/>
      <c r="S9" s="17">
        <v>4.0683767914908797E-2</v>
      </c>
      <c r="T9" s="17">
        <v>2.2299664204318202E-2</v>
      </c>
      <c r="U9" s="17">
        <v>5.6914113288220802E-3</v>
      </c>
      <c r="V9" s="17">
        <v>1.6586975552640701E-2</v>
      </c>
      <c r="W9" s="17">
        <v>2.8451572070799899E-2</v>
      </c>
      <c r="X9" s="17">
        <v>4.1661686864816902E-2</v>
      </c>
      <c r="Y9" s="17">
        <v>4.0266173976731399E-2</v>
      </c>
      <c r="Z9" s="17">
        <v>3.6799146401703703E-2</v>
      </c>
      <c r="AA9" s="17">
        <v>2.9529013365323101E-2</v>
      </c>
      <c r="AB9" s="17">
        <v>2.3959337515556099E-2</v>
      </c>
      <c r="AC9" s="17">
        <v>3.10173050924103E-2</v>
      </c>
      <c r="AD9" s="17">
        <v>0</v>
      </c>
      <c r="AE9" s="17"/>
      <c r="AF9" s="17">
        <v>1.6457734537412599E-2</v>
      </c>
      <c r="AG9" s="17">
        <v>3.8503743795070697E-2</v>
      </c>
      <c r="AH9" s="17">
        <v>2.3824241969572502E-2</v>
      </c>
      <c r="AI9" s="17"/>
      <c r="AJ9" s="17">
        <v>2.2636624486844101E-2</v>
      </c>
      <c r="AK9" s="17">
        <v>5.1677383762376003E-2</v>
      </c>
      <c r="AL9" s="17">
        <v>6.5952994368026797E-3</v>
      </c>
      <c r="AM9" s="17">
        <v>3.0069258239489902E-2</v>
      </c>
      <c r="AN9" s="17">
        <v>1.3194325405674801E-2</v>
      </c>
      <c r="AO9" s="17"/>
      <c r="AP9" s="17">
        <v>4.4675932201336997E-2</v>
      </c>
      <c r="AQ9" s="17">
        <v>3.4550172529552899E-2</v>
      </c>
      <c r="AR9" s="17">
        <v>1.33430376748906E-2</v>
      </c>
    </row>
    <row r="10" spans="2:44" x14ac:dyDescent="0.5">
      <c r="B10" s="18" t="s">
        <v>278</v>
      </c>
      <c r="C10" s="17">
        <v>0.343583074692902</v>
      </c>
      <c r="D10" s="17">
        <v>0.377681825980065</v>
      </c>
      <c r="E10" s="17">
        <v>0.310668943796575</v>
      </c>
      <c r="F10" s="17"/>
      <c r="G10" s="17">
        <v>0.413119009119509</v>
      </c>
      <c r="H10" s="17">
        <v>0.50762198709457396</v>
      </c>
      <c r="I10" s="17">
        <v>0.42238829736471101</v>
      </c>
      <c r="J10" s="17">
        <v>0.37036743738316102</v>
      </c>
      <c r="K10" s="17">
        <v>0.23087761030584</v>
      </c>
      <c r="L10" s="17">
        <v>0.153759690614134</v>
      </c>
      <c r="M10" s="17"/>
      <c r="N10" s="17">
        <v>0.38244122722040103</v>
      </c>
      <c r="O10" s="17">
        <v>0.34911095747419602</v>
      </c>
      <c r="P10" s="17">
        <v>0.33299755176157603</v>
      </c>
      <c r="Q10" s="17">
        <v>0.30672910409777798</v>
      </c>
      <c r="R10" s="17"/>
      <c r="S10" s="17">
        <v>0.400332532609328</v>
      </c>
      <c r="T10" s="17">
        <v>0.28943179498164001</v>
      </c>
      <c r="U10" s="17">
        <v>0.34738446218869801</v>
      </c>
      <c r="V10" s="17">
        <v>0.31805623321647097</v>
      </c>
      <c r="W10" s="17">
        <v>0.34207712889262798</v>
      </c>
      <c r="X10" s="17">
        <v>0.41151518185739699</v>
      </c>
      <c r="Y10" s="17">
        <v>0.31562870414329303</v>
      </c>
      <c r="Z10" s="17">
        <v>0.240003645495729</v>
      </c>
      <c r="AA10" s="17">
        <v>0.38565257879081599</v>
      </c>
      <c r="AB10" s="17">
        <v>0.31693134025611902</v>
      </c>
      <c r="AC10" s="17">
        <v>0.303572247501392</v>
      </c>
      <c r="AD10" s="17">
        <v>0.38392559279128702</v>
      </c>
      <c r="AE10" s="17"/>
      <c r="AF10" s="17">
        <v>0.315869456438652</v>
      </c>
      <c r="AG10" s="17">
        <v>0.34577611830109201</v>
      </c>
      <c r="AH10" s="17">
        <v>0.39235671634859898</v>
      </c>
      <c r="AI10" s="17"/>
      <c r="AJ10" s="17">
        <v>0.31944959168058401</v>
      </c>
      <c r="AK10" s="17">
        <v>0.40220917986372201</v>
      </c>
      <c r="AL10" s="17">
        <v>0.32225844330747</v>
      </c>
      <c r="AM10" s="17">
        <v>0.35109596342342803</v>
      </c>
      <c r="AN10" s="17">
        <v>0.35069671769408001</v>
      </c>
      <c r="AO10" s="17"/>
      <c r="AP10" s="17">
        <v>0.34713556136505302</v>
      </c>
      <c r="AQ10" s="17">
        <v>0.425206008799136</v>
      </c>
      <c r="AR10" s="17">
        <v>0.355340819749486</v>
      </c>
    </row>
    <row r="11" spans="2:44" ht="28.7" x14ac:dyDescent="0.5">
      <c r="B11" s="18" t="s">
        <v>279</v>
      </c>
      <c r="C11" s="17">
        <v>0.27623854432558498</v>
      </c>
      <c r="D11" s="17">
        <v>0.25928779396917601</v>
      </c>
      <c r="E11" s="17">
        <v>0.29294491990657701</v>
      </c>
      <c r="F11" s="17"/>
      <c r="G11" s="17">
        <v>0.33004080248453199</v>
      </c>
      <c r="H11" s="17">
        <v>0.297519462210593</v>
      </c>
      <c r="I11" s="17">
        <v>0.295019103191212</v>
      </c>
      <c r="J11" s="17">
        <v>0.29153547242983102</v>
      </c>
      <c r="K11" s="17">
        <v>0.31199087964827998</v>
      </c>
      <c r="L11" s="17">
        <v>0.171159220151644</v>
      </c>
      <c r="M11" s="17"/>
      <c r="N11" s="17">
        <v>0.272009580472926</v>
      </c>
      <c r="O11" s="17">
        <v>0.29082292589844799</v>
      </c>
      <c r="P11" s="17">
        <v>0.29866256802114</v>
      </c>
      <c r="Q11" s="17">
        <v>0.246621780967717</v>
      </c>
      <c r="R11" s="17"/>
      <c r="S11" s="17">
        <v>0.33225399448910597</v>
      </c>
      <c r="T11" s="17">
        <v>0.29211283272626298</v>
      </c>
      <c r="U11" s="17">
        <v>0.23664778281375901</v>
      </c>
      <c r="V11" s="17">
        <v>0.238097007788478</v>
      </c>
      <c r="W11" s="17">
        <v>0.26797690096133298</v>
      </c>
      <c r="X11" s="17">
        <v>0.24588344247163699</v>
      </c>
      <c r="Y11" s="17">
        <v>0.241314510852213</v>
      </c>
      <c r="Z11" s="17">
        <v>0.24454463532024301</v>
      </c>
      <c r="AA11" s="17">
        <v>0.274464695975633</v>
      </c>
      <c r="AB11" s="17">
        <v>0.28934542838027699</v>
      </c>
      <c r="AC11" s="17">
        <v>0.34062700358682102</v>
      </c>
      <c r="AD11" s="17">
        <v>0.27095699262608702</v>
      </c>
      <c r="AE11" s="17"/>
      <c r="AF11" s="17">
        <v>0.25042159071772002</v>
      </c>
      <c r="AG11" s="17">
        <v>0.28450429703081098</v>
      </c>
      <c r="AH11" s="17">
        <v>0.25223901465814602</v>
      </c>
      <c r="AI11" s="17"/>
      <c r="AJ11" s="17">
        <v>0.23552640980949899</v>
      </c>
      <c r="AK11" s="17">
        <v>0.31900567667102597</v>
      </c>
      <c r="AL11" s="17">
        <v>0.26421724668706398</v>
      </c>
      <c r="AM11" s="17">
        <v>0.15931666228275801</v>
      </c>
      <c r="AN11" s="17">
        <v>0.261555817505149</v>
      </c>
      <c r="AO11" s="17"/>
      <c r="AP11" s="17">
        <v>0.24267687478622199</v>
      </c>
      <c r="AQ11" s="17">
        <v>0.297587055734577</v>
      </c>
      <c r="AR11" s="17">
        <v>0.224262838032523</v>
      </c>
    </row>
    <row r="12" spans="2:44" x14ac:dyDescent="0.5">
      <c r="B12" s="18" t="s">
        <v>280</v>
      </c>
      <c r="C12" s="17">
        <v>8.8162729163859796E-2</v>
      </c>
      <c r="D12" s="17">
        <v>8.7348560448785195E-2</v>
      </c>
      <c r="E12" s="17">
        <v>8.8206373229412299E-2</v>
      </c>
      <c r="F12" s="17"/>
      <c r="G12" s="17">
        <v>9.9827358675486699E-2</v>
      </c>
      <c r="H12" s="17">
        <v>5.4525981027502501E-2</v>
      </c>
      <c r="I12" s="17">
        <v>9.6050442428556398E-2</v>
      </c>
      <c r="J12" s="17">
        <v>0.12233929753503101</v>
      </c>
      <c r="K12" s="17">
        <v>9.2105020329664999E-2</v>
      </c>
      <c r="L12" s="17">
        <v>7.0693920209020294E-2</v>
      </c>
      <c r="M12" s="17"/>
      <c r="N12" s="17">
        <v>7.4146453956477898E-2</v>
      </c>
      <c r="O12" s="17">
        <v>8.2264993694728006E-2</v>
      </c>
      <c r="P12" s="17">
        <v>0.10939940641833901</v>
      </c>
      <c r="Q12" s="17">
        <v>9.1622613185123394E-2</v>
      </c>
      <c r="R12" s="17"/>
      <c r="S12" s="17">
        <v>4.6699086980990102E-2</v>
      </c>
      <c r="T12" s="17">
        <v>0.112875554453348</v>
      </c>
      <c r="U12" s="17">
        <v>0.105159216298781</v>
      </c>
      <c r="V12" s="17">
        <v>4.4079827329132799E-2</v>
      </c>
      <c r="W12" s="17">
        <v>8.9947166113875196E-2</v>
      </c>
      <c r="X12" s="17">
        <v>0.102982760879167</v>
      </c>
      <c r="Y12" s="17">
        <v>5.5418328341834799E-2</v>
      </c>
      <c r="Z12" s="17">
        <v>0.15858103341712301</v>
      </c>
      <c r="AA12" s="17">
        <v>0.102190687596611</v>
      </c>
      <c r="AB12" s="17">
        <v>0.10547934179492401</v>
      </c>
      <c r="AC12" s="17">
        <v>0.101241054860101</v>
      </c>
      <c r="AD12" s="17">
        <v>8.1982333667178997E-2</v>
      </c>
      <c r="AE12" s="17"/>
      <c r="AF12" s="17">
        <v>7.8407537819674897E-2</v>
      </c>
      <c r="AG12" s="17">
        <v>9.2341069432251399E-2</v>
      </c>
      <c r="AH12" s="17">
        <v>0.10002683841648601</v>
      </c>
      <c r="AI12" s="17"/>
      <c r="AJ12" s="17">
        <v>8.30252578002766E-2</v>
      </c>
      <c r="AK12" s="17">
        <v>6.1398992363725501E-2</v>
      </c>
      <c r="AL12" s="17">
        <v>0.112132745039526</v>
      </c>
      <c r="AM12" s="17">
        <v>0.15248716937041301</v>
      </c>
      <c r="AN12" s="17">
        <v>0.10630893523621</v>
      </c>
      <c r="AO12" s="17"/>
      <c r="AP12" s="17">
        <v>7.5701853029013694E-2</v>
      </c>
      <c r="AQ12" s="17">
        <v>6.2154399064244303E-2</v>
      </c>
      <c r="AR12" s="17">
        <v>0.105902933079303</v>
      </c>
    </row>
    <row r="13" spans="2:44" x14ac:dyDescent="0.5">
      <c r="B13" s="18" t="s">
        <v>281</v>
      </c>
      <c r="C13" s="17">
        <v>0.16862416855461401</v>
      </c>
      <c r="D13" s="17">
        <v>0.14990012960445501</v>
      </c>
      <c r="E13" s="17">
        <v>0.18758470062110999</v>
      </c>
      <c r="F13" s="17"/>
      <c r="G13" s="17">
        <v>3.8916031896468799E-2</v>
      </c>
      <c r="H13" s="17">
        <v>3.2277176665932099E-2</v>
      </c>
      <c r="I13" s="17">
        <v>7.4117129393112394E-2</v>
      </c>
      <c r="J13" s="17">
        <v>9.7282980916812603E-2</v>
      </c>
      <c r="K13" s="17">
        <v>0.222853200702643</v>
      </c>
      <c r="L13" s="17">
        <v>0.46470189550107599</v>
      </c>
      <c r="M13" s="17"/>
      <c r="N13" s="17">
        <v>0.16947353835516701</v>
      </c>
      <c r="O13" s="17">
        <v>0.152445725886032</v>
      </c>
      <c r="P13" s="17">
        <v>0.13342561517822699</v>
      </c>
      <c r="Q13" s="17">
        <v>0.21519470563986601</v>
      </c>
      <c r="R13" s="17"/>
      <c r="S13" s="17">
        <v>9.4801773414802407E-2</v>
      </c>
      <c r="T13" s="17">
        <v>0.215773388621643</v>
      </c>
      <c r="U13" s="17">
        <v>0.16511875386386901</v>
      </c>
      <c r="V13" s="17">
        <v>0.274425372934747</v>
      </c>
      <c r="W13" s="17">
        <v>0.14336792282085301</v>
      </c>
      <c r="X13" s="17">
        <v>0.10677607321864201</v>
      </c>
      <c r="Y13" s="17">
        <v>0.245339226428618</v>
      </c>
      <c r="Z13" s="17">
        <v>0.17791970973181401</v>
      </c>
      <c r="AA13" s="17">
        <v>0.12142181777597499</v>
      </c>
      <c r="AB13" s="17">
        <v>0.167695197783332</v>
      </c>
      <c r="AC13" s="17">
        <v>0.17697202213840799</v>
      </c>
      <c r="AD13" s="17">
        <v>0.19079399244728801</v>
      </c>
      <c r="AE13" s="17"/>
      <c r="AF13" s="17">
        <v>0.24046547724757</v>
      </c>
      <c r="AG13" s="17">
        <v>0.152904998053217</v>
      </c>
      <c r="AH13" s="17">
        <v>0.108767361258328</v>
      </c>
      <c r="AI13" s="17"/>
      <c r="AJ13" s="17">
        <v>0.23928636618118401</v>
      </c>
      <c r="AK13" s="17">
        <v>9.1646514919207001E-2</v>
      </c>
      <c r="AL13" s="17">
        <v>0.239531141078767</v>
      </c>
      <c r="AM13" s="17">
        <v>0.25375546182401298</v>
      </c>
      <c r="AN13" s="17">
        <v>0.135334603814219</v>
      </c>
      <c r="AO13" s="17"/>
      <c r="AP13" s="17">
        <v>0.21431826403231699</v>
      </c>
      <c r="AQ13" s="17">
        <v>0.10816612325781499</v>
      </c>
      <c r="AR13" s="17">
        <v>0.21678047627979999</v>
      </c>
    </row>
    <row r="14" spans="2:44" x14ac:dyDescent="0.5">
      <c r="B14" s="18" t="s">
        <v>282</v>
      </c>
      <c r="C14" s="19">
        <v>9.5452068786069294E-2</v>
      </c>
      <c r="D14" s="19">
        <v>8.7577962089213895E-2</v>
      </c>
      <c r="E14" s="19">
        <v>0.10257709424731699</v>
      </c>
      <c r="F14" s="19"/>
      <c r="G14" s="19">
        <v>5.8358539763783503E-2</v>
      </c>
      <c r="H14" s="19">
        <v>4.9300042382093297E-2</v>
      </c>
      <c r="I14" s="19">
        <v>8.4741179913074102E-2</v>
      </c>
      <c r="J14" s="19">
        <v>0.102521439489296</v>
      </c>
      <c r="K14" s="19">
        <v>0.13602397151534701</v>
      </c>
      <c r="L14" s="19">
        <v>0.13326946938187301</v>
      </c>
      <c r="M14" s="19"/>
      <c r="N14" s="19">
        <v>6.1913584031867003E-2</v>
      </c>
      <c r="O14" s="19">
        <v>0.10270018606798</v>
      </c>
      <c r="P14" s="19">
        <v>0.101577142941965</v>
      </c>
      <c r="Q14" s="19">
        <v>0.115618326922364</v>
      </c>
      <c r="R14" s="19"/>
      <c r="S14" s="19">
        <v>8.5228844590864897E-2</v>
      </c>
      <c r="T14" s="19">
        <v>6.7506765012787198E-2</v>
      </c>
      <c r="U14" s="19">
        <v>0.139998373506072</v>
      </c>
      <c r="V14" s="19">
        <v>0.10875458317853</v>
      </c>
      <c r="W14" s="19">
        <v>0.12817930914051201</v>
      </c>
      <c r="X14" s="19">
        <v>9.1180854708340794E-2</v>
      </c>
      <c r="Y14" s="19">
        <v>0.102033056257311</v>
      </c>
      <c r="Z14" s="19">
        <v>0.14215182963338799</v>
      </c>
      <c r="AA14" s="19">
        <v>8.6741206495641293E-2</v>
      </c>
      <c r="AB14" s="19">
        <v>9.6589354269791899E-2</v>
      </c>
      <c r="AC14" s="19">
        <v>4.6570366820867598E-2</v>
      </c>
      <c r="AD14" s="19">
        <v>7.2341088468159703E-2</v>
      </c>
      <c r="AE14" s="19"/>
      <c r="AF14" s="19">
        <v>9.8378203238970299E-2</v>
      </c>
      <c r="AG14" s="19">
        <v>8.5969773387558596E-2</v>
      </c>
      <c r="AH14" s="19">
        <v>0.122785827348869</v>
      </c>
      <c r="AI14" s="19"/>
      <c r="AJ14" s="19">
        <v>0.100075750041612</v>
      </c>
      <c r="AK14" s="19">
        <v>7.4062252419943006E-2</v>
      </c>
      <c r="AL14" s="19">
        <v>5.5265124450369699E-2</v>
      </c>
      <c r="AM14" s="19">
        <v>5.3275484859898498E-2</v>
      </c>
      <c r="AN14" s="19">
        <v>0.13290960034466701</v>
      </c>
      <c r="AO14" s="19"/>
      <c r="AP14" s="19">
        <v>7.5491514586057601E-2</v>
      </c>
      <c r="AQ14" s="19">
        <v>7.2336240614675806E-2</v>
      </c>
      <c r="AR14" s="19">
        <v>8.4369895183997998E-2</v>
      </c>
    </row>
    <row r="15" spans="2:44" x14ac:dyDescent="0.5">
      <c r="B15" s="16"/>
    </row>
    <row r="16" spans="2:44" x14ac:dyDescent="0.5">
      <c r="B16" t="s">
        <v>76</v>
      </c>
    </row>
    <row r="17" spans="2:2" x14ac:dyDescent="0.5">
      <c r="B17" t="s">
        <v>77</v>
      </c>
    </row>
    <row r="19" spans="2:2" x14ac:dyDescent="0.5">
      <c r="B19" s="8" t="str">
        <f>HYPERLINK("#'Contents'!A1", "Return to Contents")</f>
        <v>Return to Contents</v>
      </c>
    </row>
  </sheetData>
  <mergeCells count="8">
    <mergeCell ref="AJ5:AN5"/>
    <mergeCell ref="AP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B2:AR22"/>
  <sheetViews>
    <sheetView showGridLines="0" workbookViewId="0">
      <pane xSplit="2" topLeftCell="C1" activePane="topRight" state="frozen"/>
      <selection pane="topRight"/>
    </sheetView>
  </sheetViews>
  <sheetFormatPr defaultColWidth="10.8203125" defaultRowHeight="14.35" x14ac:dyDescent="0.5"/>
  <cols>
    <col min="2" max="2" width="25.703125" customWidth="1"/>
    <col min="3" max="5" width="10.703125" customWidth="1"/>
    <col min="6" max="6" width="2.17578125" customWidth="1"/>
    <col min="7" max="12" width="10.703125" customWidth="1"/>
    <col min="13" max="13" width="2.17578125" customWidth="1"/>
    <col min="14" max="17" width="10.703125" customWidth="1"/>
    <col min="18" max="18" width="2.17578125" customWidth="1"/>
    <col min="19" max="30" width="10.703125" customWidth="1"/>
    <col min="31" max="31" width="2.17578125" customWidth="1"/>
    <col min="32" max="34" width="10.703125" customWidth="1"/>
    <col min="35" max="35" width="2.17578125" customWidth="1"/>
    <col min="36" max="40" width="10.703125" customWidth="1"/>
    <col min="41" max="41" width="2.17578125" customWidth="1"/>
    <col min="42" max="44" width="10.703125" customWidth="1"/>
    <col min="45" max="45" width="2.17578125" customWidth="1"/>
  </cols>
  <sheetData>
    <row r="2" spans="2:44" ht="40" customHeight="1" x14ac:dyDescent="0.5">
      <c r="D2" s="30" t="s">
        <v>291</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row>
    <row r="5" spans="2:44" ht="30" customHeight="1" x14ac:dyDescent="0.5">
      <c r="B5" s="15"/>
      <c r="C5" s="15"/>
      <c r="D5" s="29" t="s">
        <v>50</v>
      </c>
      <c r="E5" s="29"/>
      <c r="F5" s="15"/>
      <c r="G5" s="29" t="s">
        <v>51</v>
      </c>
      <c r="H5" s="29"/>
      <c r="I5" s="29"/>
      <c r="J5" s="29"/>
      <c r="K5" s="29"/>
      <c r="L5" s="29"/>
      <c r="M5" s="15"/>
      <c r="N5" s="29" t="s">
        <v>52</v>
      </c>
      <c r="O5" s="29"/>
      <c r="P5" s="29"/>
      <c r="Q5" s="29"/>
      <c r="R5" s="15"/>
      <c r="S5" s="29" t="s">
        <v>53</v>
      </c>
      <c r="T5" s="29"/>
      <c r="U5" s="29"/>
      <c r="V5" s="29"/>
      <c r="W5" s="29"/>
      <c r="X5" s="29"/>
      <c r="Y5" s="29"/>
      <c r="Z5" s="29"/>
      <c r="AA5" s="29"/>
      <c r="AB5" s="29"/>
      <c r="AC5" s="29"/>
      <c r="AD5" s="29"/>
      <c r="AE5" s="15"/>
      <c r="AF5" s="29" t="s">
        <v>54</v>
      </c>
      <c r="AG5" s="29"/>
      <c r="AH5" s="29"/>
      <c r="AI5" s="15"/>
      <c r="AJ5" s="29" t="s">
        <v>55</v>
      </c>
      <c r="AK5" s="29"/>
      <c r="AL5" s="29"/>
      <c r="AM5" s="29"/>
      <c r="AN5" s="29"/>
      <c r="AO5" s="15"/>
      <c r="AP5" s="29" t="s">
        <v>56</v>
      </c>
      <c r="AQ5" s="29"/>
      <c r="AR5" s="29"/>
    </row>
    <row r="6" spans="2:44" ht="43" x14ac:dyDescent="0.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row>
    <row r="7" spans="2:44" ht="30" customHeight="1" x14ac:dyDescent="0.5">
      <c r="B7" s="10" t="s">
        <v>18</v>
      </c>
      <c r="C7" s="10">
        <v>991</v>
      </c>
      <c r="D7" s="10">
        <v>481</v>
      </c>
      <c r="E7" s="10">
        <v>508</v>
      </c>
      <c r="F7" s="10"/>
      <c r="G7" s="10">
        <v>147</v>
      </c>
      <c r="H7" s="10">
        <v>152</v>
      </c>
      <c r="I7" s="10">
        <v>160</v>
      </c>
      <c r="J7" s="10">
        <v>160</v>
      </c>
      <c r="K7" s="10">
        <v>162</v>
      </c>
      <c r="L7" s="10">
        <v>210</v>
      </c>
      <c r="M7" s="10"/>
      <c r="N7" s="10">
        <v>279</v>
      </c>
      <c r="O7" s="10">
        <v>275</v>
      </c>
      <c r="P7" s="10">
        <v>205</v>
      </c>
      <c r="Q7" s="10">
        <v>231</v>
      </c>
      <c r="R7" s="10"/>
      <c r="S7" s="10">
        <v>140</v>
      </c>
      <c r="T7" s="10">
        <v>140</v>
      </c>
      <c r="U7" s="10">
        <v>73</v>
      </c>
      <c r="V7" s="10">
        <v>85</v>
      </c>
      <c r="W7" s="10">
        <v>65</v>
      </c>
      <c r="X7" s="10">
        <v>96</v>
      </c>
      <c r="Y7" s="10">
        <v>74</v>
      </c>
      <c r="Z7" s="10">
        <v>46</v>
      </c>
      <c r="AA7" s="10">
        <v>121</v>
      </c>
      <c r="AB7" s="10">
        <v>74</v>
      </c>
      <c r="AC7" s="10">
        <v>54</v>
      </c>
      <c r="AD7" s="10">
        <v>23</v>
      </c>
      <c r="AE7" s="10"/>
      <c r="AF7" s="10">
        <v>356</v>
      </c>
      <c r="AG7" s="10">
        <v>393</v>
      </c>
      <c r="AH7" s="10">
        <v>149</v>
      </c>
      <c r="AI7" s="10"/>
      <c r="AJ7" s="10">
        <v>354</v>
      </c>
      <c r="AK7" s="10">
        <v>270</v>
      </c>
      <c r="AL7" s="10">
        <v>71</v>
      </c>
      <c r="AM7" s="10">
        <v>17</v>
      </c>
      <c r="AN7" s="10">
        <v>132</v>
      </c>
      <c r="AO7" s="10"/>
      <c r="AP7" s="10">
        <v>197</v>
      </c>
      <c r="AQ7" s="10">
        <v>366</v>
      </c>
      <c r="AR7" s="10">
        <v>68</v>
      </c>
    </row>
    <row r="8" spans="2:44" ht="30" customHeight="1" x14ac:dyDescent="0.5">
      <c r="B8" s="11" t="s">
        <v>19</v>
      </c>
      <c r="C8" s="11">
        <v>990</v>
      </c>
      <c r="D8" s="11">
        <v>489</v>
      </c>
      <c r="E8" s="11">
        <v>500</v>
      </c>
      <c r="F8" s="11"/>
      <c r="G8" s="11">
        <v>140</v>
      </c>
      <c r="H8" s="11">
        <v>175</v>
      </c>
      <c r="I8" s="11">
        <v>166</v>
      </c>
      <c r="J8" s="11">
        <v>165</v>
      </c>
      <c r="K8" s="11">
        <v>150</v>
      </c>
      <c r="L8" s="11">
        <v>194</v>
      </c>
      <c r="M8" s="11"/>
      <c r="N8" s="11">
        <v>277</v>
      </c>
      <c r="O8" s="11">
        <v>260</v>
      </c>
      <c r="P8" s="11">
        <v>219</v>
      </c>
      <c r="Q8" s="11">
        <v>233</v>
      </c>
      <c r="R8" s="11"/>
      <c r="S8" s="11">
        <v>137</v>
      </c>
      <c r="T8" s="11">
        <v>137</v>
      </c>
      <c r="U8" s="11">
        <v>73</v>
      </c>
      <c r="V8" s="11">
        <v>83</v>
      </c>
      <c r="W8" s="11">
        <v>65</v>
      </c>
      <c r="X8" s="11">
        <v>91</v>
      </c>
      <c r="Y8" s="11">
        <v>74</v>
      </c>
      <c r="Z8" s="11">
        <v>45</v>
      </c>
      <c r="AA8" s="11">
        <v>118</v>
      </c>
      <c r="AB8" s="11">
        <v>91</v>
      </c>
      <c r="AC8" s="11">
        <v>50</v>
      </c>
      <c r="AD8" s="11">
        <v>26</v>
      </c>
      <c r="AE8" s="11"/>
      <c r="AF8" s="11">
        <v>351</v>
      </c>
      <c r="AG8" s="11">
        <v>396</v>
      </c>
      <c r="AH8" s="11">
        <v>154</v>
      </c>
      <c r="AI8" s="11"/>
      <c r="AJ8" s="11">
        <v>346</v>
      </c>
      <c r="AK8" s="11">
        <v>274</v>
      </c>
      <c r="AL8" s="11">
        <v>68</v>
      </c>
      <c r="AM8" s="11">
        <v>15</v>
      </c>
      <c r="AN8" s="11">
        <v>134</v>
      </c>
      <c r="AO8" s="11"/>
      <c r="AP8" s="11">
        <v>194</v>
      </c>
      <c r="AQ8" s="11">
        <v>368</v>
      </c>
      <c r="AR8" s="11">
        <v>67</v>
      </c>
    </row>
    <row r="9" spans="2:44" x14ac:dyDescent="0.5">
      <c r="B9" s="18" t="s">
        <v>284</v>
      </c>
      <c r="C9" s="17">
        <v>0.31218422547625901</v>
      </c>
      <c r="D9" s="17">
        <v>0.36814688212197499</v>
      </c>
      <c r="E9" s="17">
        <v>0.25866552351475303</v>
      </c>
      <c r="F9" s="17"/>
      <c r="G9" s="17">
        <v>0.273900395148584</v>
      </c>
      <c r="H9" s="17">
        <v>0.28975695011612101</v>
      </c>
      <c r="I9" s="17">
        <v>0.24538838051841499</v>
      </c>
      <c r="J9" s="17">
        <v>0.30805781493463902</v>
      </c>
      <c r="K9" s="17">
        <v>0.30664771929488799</v>
      </c>
      <c r="L9" s="17">
        <v>0.42503003824789798</v>
      </c>
      <c r="M9" s="17"/>
      <c r="N9" s="17">
        <v>0.38765879321677699</v>
      </c>
      <c r="O9" s="17">
        <v>0.34741087113321001</v>
      </c>
      <c r="P9" s="17">
        <v>0.26426618202933699</v>
      </c>
      <c r="Q9" s="17">
        <v>0.225533297861224</v>
      </c>
      <c r="R9" s="17"/>
      <c r="S9" s="17">
        <v>0.33449211090825898</v>
      </c>
      <c r="T9" s="17">
        <v>0.267964017831479</v>
      </c>
      <c r="U9" s="17">
        <v>0.26817940157495901</v>
      </c>
      <c r="V9" s="17">
        <v>0.31313591802977903</v>
      </c>
      <c r="W9" s="17">
        <v>0.35514290986694802</v>
      </c>
      <c r="X9" s="17">
        <v>0.26982595963702299</v>
      </c>
      <c r="Y9" s="17">
        <v>0.30601257682851202</v>
      </c>
      <c r="Z9" s="17">
        <v>0.42326343489233598</v>
      </c>
      <c r="AA9" s="17">
        <v>0.29865921392990602</v>
      </c>
      <c r="AB9" s="17">
        <v>0.32159351652416901</v>
      </c>
      <c r="AC9" s="17">
        <v>0.37929552913236397</v>
      </c>
      <c r="AD9" s="17">
        <v>0.31348490761952202</v>
      </c>
      <c r="AE9" s="17"/>
      <c r="AF9" s="17">
        <v>0.32334096754976799</v>
      </c>
      <c r="AG9" s="17">
        <v>0.33148113386080003</v>
      </c>
      <c r="AH9" s="17">
        <v>0.28000038461796301</v>
      </c>
      <c r="AI9" s="17"/>
      <c r="AJ9" s="17">
        <v>0.31563339059436701</v>
      </c>
      <c r="AK9" s="17">
        <v>0.32851633402138403</v>
      </c>
      <c r="AL9" s="17">
        <v>0.37946976533383497</v>
      </c>
      <c r="AM9" s="17">
        <v>0.52557077297550203</v>
      </c>
      <c r="AN9" s="17">
        <v>0.24762729589113699</v>
      </c>
      <c r="AO9" s="17"/>
      <c r="AP9" s="17">
        <v>0.29474933577465201</v>
      </c>
      <c r="AQ9" s="17">
        <v>0.37006960126954003</v>
      </c>
      <c r="AR9" s="17">
        <v>0.276512872795314</v>
      </c>
    </row>
    <row r="10" spans="2:44" x14ac:dyDescent="0.5">
      <c r="B10" s="18" t="s">
        <v>285</v>
      </c>
      <c r="C10" s="17">
        <v>0.47281558121119099</v>
      </c>
      <c r="D10" s="17">
        <v>0.44230743948217</v>
      </c>
      <c r="E10" s="17">
        <v>0.50062647774798197</v>
      </c>
      <c r="F10" s="17"/>
      <c r="G10" s="17">
        <v>0.39602545562357699</v>
      </c>
      <c r="H10" s="17">
        <v>0.50758742499348197</v>
      </c>
      <c r="I10" s="17">
        <v>0.55582690077379204</v>
      </c>
      <c r="J10" s="17">
        <v>0.50247866787057405</v>
      </c>
      <c r="K10" s="17">
        <v>0.48522567263067101</v>
      </c>
      <c r="L10" s="17">
        <v>0.39086185190904299</v>
      </c>
      <c r="M10" s="17"/>
      <c r="N10" s="17">
        <v>0.46079353627695602</v>
      </c>
      <c r="O10" s="17">
        <v>0.46100444470933699</v>
      </c>
      <c r="P10" s="17">
        <v>0.481938047357304</v>
      </c>
      <c r="Q10" s="17">
        <v>0.49353566177466301</v>
      </c>
      <c r="R10" s="17"/>
      <c r="S10" s="17">
        <v>0.43459024488410902</v>
      </c>
      <c r="T10" s="17">
        <v>0.45477509482133499</v>
      </c>
      <c r="U10" s="17">
        <v>0.48375484574448202</v>
      </c>
      <c r="V10" s="17">
        <v>0.50526784587976104</v>
      </c>
      <c r="W10" s="17">
        <v>0.46315946109865302</v>
      </c>
      <c r="X10" s="17">
        <v>0.48877409336976702</v>
      </c>
      <c r="Y10" s="17">
        <v>0.42213932227461898</v>
      </c>
      <c r="Z10" s="17">
        <v>0.46657519977689499</v>
      </c>
      <c r="AA10" s="17">
        <v>0.53954651190282699</v>
      </c>
      <c r="AB10" s="17">
        <v>0.50876242559229201</v>
      </c>
      <c r="AC10" s="17">
        <v>0.41703012907885501</v>
      </c>
      <c r="AD10" s="17">
        <v>0.437363704927964</v>
      </c>
      <c r="AE10" s="17"/>
      <c r="AF10" s="17">
        <v>0.48353312685164401</v>
      </c>
      <c r="AG10" s="17">
        <v>0.47989818782639498</v>
      </c>
      <c r="AH10" s="17">
        <v>0.47021327862578199</v>
      </c>
      <c r="AI10" s="17"/>
      <c r="AJ10" s="17">
        <v>0.493085605456831</v>
      </c>
      <c r="AK10" s="17">
        <v>0.46402550062364001</v>
      </c>
      <c r="AL10" s="17">
        <v>0.48245506782332997</v>
      </c>
      <c r="AM10" s="17">
        <v>0.29641626072176103</v>
      </c>
      <c r="AN10" s="17">
        <v>0.49559136756239403</v>
      </c>
      <c r="AO10" s="17"/>
      <c r="AP10" s="17">
        <v>0.49778066072672</v>
      </c>
      <c r="AQ10" s="17">
        <v>0.46059022698964702</v>
      </c>
      <c r="AR10" s="17">
        <v>0.54960126221257899</v>
      </c>
    </row>
    <row r="11" spans="2:44" x14ac:dyDescent="0.5">
      <c r="B11" s="18" t="s">
        <v>286</v>
      </c>
      <c r="C11" s="17">
        <v>0.16546830998357501</v>
      </c>
      <c r="D11" s="17">
        <v>0.137304317007474</v>
      </c>
      <c r="E11" s="17">
        <v>0.19363567868315301</v>
      </c>
      <c r="F11" s="17"/>
      <c r="G11" s="17">
        <v>0.28186349816273998</v>
      </c>
      <c r="H11" s="17">
        <v>0.15664445670304999</v>
      </c>
      <c r="I11" s="17">
        <v>0.12067086140212201</v>
      </c>
      <c r="J11" s="17">
        <v>0.15790337794345499</v>
      </c>
      <c r="K11" s="17">
        <v>0.16109415979149899</v>
      </c>
      <c r="L11" s="17">
        <v>0.13765013678907001</v>
      </c>
      <c r="M11" s="17"/>
      <c r="N11" s="17">
        <v>0.123465028250551</v>
      </c>
      <c r="O11" s="17">
        <v>0.14752997807141099</v>
      </c>
      <c r="P11" s="17">
        <v>0.19421032136545899</v>
      </c>
      <c r="Q11" s="17">
        <v>0.209053783431008</v>
      </c>
      <c r="R11" s="17"/>
      <c r="S11" s="17">
        <v>0.16484367500423699</v>
      </c>
      <c r="T11" s="17">
        <v>0.211469047657624</v>
      </c>
      <c r="U11" s="17">
        <v>0.177408399466424</v>
      </c>
      <c r="V11" s="17">
        <v>0.137540786617947</v>
      </c>
      <c r="W11" s="17">
        <v>0.16846764641786799</v>
      </c>
      <c r="X11" s="17">
        <v>0.18519176225096301</v>
      </c>
      <c r="Y11" s="17">
        <v>0.23254464991301799</v>
      </c>
      <c r="Z11" s="17">
        <v>8.6452445783774007E-2</v>
      </c>
      <c r="AA11" s="17">
        <v>0.128074236055845</v>
      </c>
      <c r="AB11" s="17">
        <v>0.10288537199162801</v>
      </c>
      <c r="AC11" s="17">
        <v>0.18333890301879299</v>
      </c>
      <c r="AD11" s="17">
        <v>0.20665382605601301</v>
      </c>
      <c r="AE11" s="17"/>
      <c r="AF11" s="17">
        <v>0.15289251139419999</v>
      </c>
      <c r="AG11" s="17">
        <v>0.14933939359462101</v>
      </c>
      <c r="AH11" s="17">
        <v>0.16184572225942301</v>
      </c>
      <c r="AI11" s="17"/>
      <c r="AJ11" s="17">
        <v>0.15477512901347601</v>
      </c>
      <c r="AK11" s="17">
        <v>0.16932911334360601</v>
      </c>
      <c r="AL11" s="17">
        <v>9.3437072863608597E-2</v>
      </c>
      <c r="AM11" s="17">
        <v>0.178012966302736</v>
      </c>
      <c r="AN11" s="17">
        <v>0.14873518383208001</v>
      </c>
      <c r="AO11" s="17"/>
      <c r="AP11" s="17">
        <v>0.175819650945406</v>
      </c>
      <c r="AQ11" s="17">
        <v>0.13901024757304201</v>
      </c>
      <c r="AR11" s="17">
        <v>0.113146686879445</v>
      </c>
    </row>
    <row r="12" spans="2:44" x14ac:dyDescent="0.5">
      <c r="B12" s="18" t="s">
        <v>287</v>
      </c>
      <c r="C12" s="17">
        <v>1.21959227625862E-2</v>
      </c>
      <c r="D12" s="17">
        <v>1.6694056740993501E-2</v>
      </c>
      <c r="E12" s="17">
        <v>7.8449193378515806E-3</v>
      </c>
      <c r="F12" s="17"/>
      <c r="G12" s="17">
        <v>3.4838667150324999E-2</v>
      </c>
      <c r="H12" s="17">
        <v>1.3580892773728001E-2</v>
      </c>
      <c r="I12" s="17">
        <v>1.9052612985216599E-2</v>
      </c>
      <c r="J12" s="17">
        <v>0</v>
      </c>
      <c r="K12" s="17">
        <v>5.6950570674750801E-3</v>
      </c>
      <c r="L12" s="17">
        <v>4.1941512078972898E-3</v>
      </c>
      <c r="M12" s="17"/>
      <c r="N12" s="17">
        <v>1.36234915476099E-2</v>
      </c>
      <c r="O12" s="17">
        <v>6.4129202826963601E-3</v>
      </c>
      <c r="P12" s="17">
        <v>1.0948421680273801E-2</v>
      </c>
      <c r="Q12" s="17">
        <v>1.8169580713130601E-2</v>
      </c>
      <c r="R12" s="17"/>
      <c r="S12" s="17">
        <v>3.7194397137687997E-2</v>
      </c>
      <c r="T12" s="17">
        <v>7.5489977533929001E-3</v>
      </c>
      <c r="U12" s="17">
        <v>1.3031659428891401E-2</v>
      </c>
      <c r="V12" s="17">
        <v>0</v>
      </c>
      <c r="W12" s="17">
        <v>1.32299826165309E-2</v>
      </c>
      <c r="X12" s="17">
        <v>0</v>
      </c>
      <c r="Y12" s="17">
        <v>1.4235056638830301E-2</v>
      </c>
      <c r="Z12" s="17">
        <v>0</v>
      </c>
      <c r="AA12" s="17">
        <v>1.7441410961633E-2</v>
      </c>
      <c r="AB12" s="17">
        <v>0</v>
      </c>
      <c r="AC12" s="17">
        <v>2.0335438769986999E-2</v>
      </c>
      <c r="AD12" s="17">
        <v>0</v>
      </c>
      <c r="AE12" s="17"/>
      <c r="AF12" s="17">
        <v>7.6412551243052601E-3</v>
      </c>
      <c r="AG12" s="17">
        <v>8.8373565248113604E-3</v>
      </c>
      <c r="AH12" s="17">
        <v>1.9555418591245401E-2</v>
      </c>
      <c r="AI12" s="17"/>
      <c r="AJ12" s="17">
        <v>4.8231060989546498E-3</v>
      </c>
      <c r="AK12" s="17">
        <v>1.1144844109047499E-2</v>
      </c>
      <c r="AL12" s="17">
        <v>0</v>
      </c>
      <c r="AM12" s="17">
        <v>0</v>
      </c>
      <c r="AN12" s="17">
        <v>2.9366394923769398E-2</v>
      </c>
      <c r="AO12" s="17"/>
      <c r="AP12" s="17">
        <v>0</v>
      </c>
      <c r="AQ12" s="17">
        <v>5.4404428354305904E-3</v>
      </c>
      <c r="AR12" s="17">
        <v>1.21495916422739E-2</v>
      </c>
    </row>
    <row r="13" spans="2:44" x14ac:dyDescent="0.5">
      <c r="B13" s="18" t="s">
        <v>288</v>
      </c>
      <c r="C13" s="17">
        <v>7.5071358361000996E-3</v>
      </c>
      <c r="D13" s="17">
        <v>1.3409160201168399E-2</v>
      </c>
      <c r="E13" s="17">
        <v>1.7656822052897099E-3</v>
      </c>
      <c r="F13" s="17"/>
      <c r="G13" s="17">
        <v>0</v>
      </c>
      <c r="H13" s="17">
        <v>7.5708060471262701E-3</v>
      </c>
      <c r="I13" s="17">
        <v>7.4326798080259597E-3</v>
      </c>
      <c r="J13" s="17">
        <v>6.57873440005592E-3</v>
      </c>
      <c r="K13" s="17">
        <v>7.9229557193732595E-3</v>
      </c>
      <c r="L13" s="17">
        <v>1.3400138561292799E-2</v>
      </c>
      <c r="M13" s="17"/>
      <c r="N13" s="17">
        <v>0</v>
      </c>
      <c r="O13" s="17">
        <v>1.14312928956226E-2</v>
      </c>
      <c r="P13" s="17">
        <v>1.64760287133906E-2</v>
      </c>
      <c r="Q13" s="17">
        <v>3.6660604757301398E-3</v>
      </c>
      <c r="R13" s="17"/>
      <c r="S13" s="17">
        <v>6.4172373626619102E-3</v>
      </c>
      <c r="T13" s="17">
        <v>7.9740543807063097E-3</v>
      </c>
      <c r="U13" s="17">
        <v>0</v>
      </c>
      <c r="V13" s="17">
        <v>2.0637634766137902E-2</v>
      </c>
      <c r="W13" s="17">
        <v>0</v>
      </c>
      <c r="X13" s="17">
        <v>1.4565777936399699E-2</v>
      </c>
      <c r="Y13" s="17">
        <v>0</v>
      </c>
      <c r="Z13" s="17">
        <v>0</v>
      </c>
      <c r="AA13" s="17">
        <v>0</v>
      </c>
      <c r="AB13" s="17">
        <v>2.6527059559513101E-2</v>
      </c>
      <c r="AC13" s="17">
        <v>0</v>
      </c>
      <c r="AD13" s="17">
        <v>0</v>
      </c>
      <c r="AE13" s="17"/>
      <c r="AF13" s="17">
        <v>1.39067217513464E-2</v>
      </c>
      <c r="AG13" s="17">
        <v>3.3362394796953398E-3</v>
      </c>
      <c r="AH13" s="17">
        <v>8.0224366935228008E-3</v>
      </c>
      <c r="AI13" s="17"/>
      <c r="AJ13" s="17">
        <v>8.1775906722226701E-3</v>
      </c>
      <c r="AK13" s="17">
        <v>4.8147829253113198E-3</v>
      </c>
      <c r="AL13" s="17">
        <v>0</v>
      </c>
      <c r="AM13" s="17">
        <v>0</v>
      </c>
      <c r="AN13" s="17">
        <v>1.5638955986019502E-2</v>
      </c>
      <c r="AO13" s="17"/>
      <c r="AP13" s="17">
        <v>4.5463850521345198E-3</v>
      </c>
      <c r="AQ13" s="17">
        <v>6.5474296861008198E-3</v>
      </c>
      <c r="AR13" s="17">
        <v>1.78081698035902E-2</v>
      </c>
    </row>
    <row r="14" spans="2:44" x14ac:dyDescent="0.5">
      <c r="B14" s="18" t="s">
        <v>87</v>
      </c>
      <c r="C14" s="17">
        <v>2.9828824730287602E-2</v>
      </c>
      <c r="D14" s="17">
        <v>2.2138144446218502E-2</v>
      </c>
      <c r="E14" s="17">
        <v>3.7461718510970798E-2</v>
      </c>
      <c r="F14" s="17"/>
      <c r="G14" s="17">
        <v>1.3371983914773599E-2</v>
      </c>
      <c r="H14" s="17">
        <v>2.48594693664933E-2</v>
      </c>
      <c r="I14" s="17">
        <v>5.1628564512428102E-2</v>
      </c>
      <c r="J14" s="17">
        <v>2.49814048512761E-2</v>
      </c>
      <c r="K14" s="17">
        <v>3.34144354960942E-2</v>
      </c>
      <c r="L14" s="17">
        <v>2.8863683284799199E-2</v>
      </c>
      <c r="M14" s="17"/>
      <c r="N14" s="17">
        <v>1.44591507081057E-2</v>
      </c>
      <c r="O14" s="17">
        <v>2.6210492907722701E-2</v>
      </c>
      <c r="P14" s="17">
        <v>3.2160998854235699E-2</v>
      </c>
      <c r="Q14" s="17">
        <v>5.0041615744244303E-2</v>
      </c>
      <c r="R14" s="17"/>
      <c r="S14" s="17">
        <v>2.2462334703045799E-2</v>
      </c>
      <c r="T14" s="17">
        <v>5.0268787555463101E-2</v>
      </c>
      <c r="U14" s="17">
        <v>5.7625693785243001E-2</v>
      </c>
      <c r="V14" s="17">
        <v>2.3417814706375099E-2</v>
      </c>
      <c r="W14" s="17">
        <v>0</v>
      </c>
      <c r="X14" s="17">
        <v>4.1642406805846903E-2</v>
      </c>
      <c r="Y14" s="17">
        <v>2.5068394345020201E-2</v>
      </c>
      <c r="Z14" s="17">
        <v>2.3708919546995201E-2</v>
      </c>
      <c r="AA14" s="17">
        <v>1.6278627149789199E-2</v>
      </c>
      <c r="AB14" s="17">
        <v>4.0231626332397998E-2</v>
      </c>
      <c r="AC14" s="17">
        <v>0</v>
      </c>
      <c r="AD14" s="17">
        <v>4.2497561396501002E-2</v>
      </c>
      <c r="AE14" s="17"/>
      <c r="AF14" s="17">
        <v>1.8685417328736399E-2</v>
      </c>
      <c r="AG14" s="17">
        <v>2.7107688713677101E-2</v>
      </c>
      <c r="AH14" s="17">
        <v>6.0362759212064E-2</v>
      </c>
      <c r="AI14" s="17"/>
      <c r="AJ14" s="17">
        <v>2.3505178164149199E-2</v>
      </c>
      <c r="AK14" s="17">
        <v>2.2169424977011999E-2</v>
      </c>
      <c r="AL14" s="17">
        <v>4.4638093979226301E-2</v>
      </c>
      <c r="AM14" s="17">
        <v>0</v>
      </c>
      <c r="AN14" s="17">
        <v>6.3040801804600505E-2</v>
      </c>
      <c r="AO14" s="17"/>
      <c r="AP14" s="17">
        <v>2.7103967501087199E-2</v>
      </c>
      <c r="AQ14" s="17">
        <v>1.8342051646240799E-2</v>
      </c>
      <c r="AR14" s="17">
        <v>3.0781416666798098E-2</v>
      </c>
    </row>
    <row r="15" spans="2:44" x14ac:dyDescent="0.5">
      <c r="B15" s="18" t="s">
        <v>289</v>
      </c>
      <c r="C15" s="21">
        <v>0.78499980668745095</v>
      </c>
      <c r="D15" s="21">
        <v>0.81045432160414499</v>
      </c>
      <c r="E15" s="21">
        <v>0.75929200126273499</v>
      </c>
      <c r="F15" s="21"/>
      <c r="G15" s="21">
        <v>0.66992585077216105</v>
      </c>
      <c r="H15" s="21">
        <v>0.79734437510960299</v>
      </c>
      <c r="I15" s="21">
        <v>0.80121528129220698</v>
      </c>
      <c r="J15" s="21">
        <v>0.81053648280521295</v>
      </c>
      <c r="K15" s="21">
        <v>0.79187339192555894</v>
      </c>
      <c r="L15" s="21">
        <v>0.81589189015694097</v>
      </c>
      <c r="M15" s="21"/>
      <c r="N15" s="21">
        <v>0.84845232949373395</v>
      </c>
      <c r="O15" s="21">
        <v>0.808415315842547</v>
      </c>
      <c r="P15" s="21">
        <v>0.74620422938664099</v>
      </c>
      <c r="Q15" s="21">
        <v>0.71906895963588702</v>
      </c>
      <c r="R15" s="21"/>
      <c r="S15" s="21">
        <v>0.76908235579236806</v>
      </c>
      <c r="T15" s="21">
        <v>0.72273911265281399</v>
      </c>
      <c r="U15" s="21">
        <v>0.75193424731944103</v>
      </c>
      <c r="V15" s="21">
        <v>0.81840376390953995</v>
      </c>
      <c r="W15" s="21">
        <v>0.81830237096560099</v>
      </c>
      <c r="X15" s="21">
        <v>0.75860005300679001</v>
      </c>
      <c r="Y15" s="21">
        <v>0.72815189910313105</v>
      </c>
      <c r="Z15" s="21">
        <v>0.88983863466923097</v>
      </c>
      <c r="AA15" s="21">
        <v>0.83820572583273301</v>
      </c>
      <c r="AB15" s="21">
        <v>0.83035594211646102</v>
      </c>
      <c r="AC15" s="21">
        <v>0.79632565821122003</v>
      </c>
      <c r="AD15" s="21">
        <v>0.75084861254748603</v>
      </c>
      <c r="AE15" s="21"/>
      <c r="AF15" s="21">
        <v>0.806874094401412</v>
      </c>
      <c r="AG15" s="21">
        <v>0.81137932168719495</v>
      </c>
      <c r="AH15" s="21">
        <v>0.75021366324374505</v>
      </c>
      <c r="AI15" s="21"/>
      <c r="AJ15" s="21">
        <v>0.80871899605119701</v>
      </c>
      <c r="AK15" s="21">
        <v>0.79254183464502304</v>
      </c>
      <c r="AL15" s="21">
        <v>0.86192483315716495</v>
      </c>
      <c r="AM15" s="21">
        <v>0.821987033697264</v>
      </c>
      <c r="AN15" s="21">
        <v>0.74321866345353105</v>
      </c>
      <c r="AO15" s="21"/>
      <c r="AP15" s="21">
        <v>0.79252999650137201</v>
      </c>
      <c r="AQ15" s="21">
        <v>0.83065982825918605</v>
      </c>
      <c r="AR15" s="21">
        <v>0.82611413500789199</v>
      </c>
    </row>
    <row r="16" spans="2:44" x14ac:dyDescent="0.5">
      <c r="B16" s="18" t="s">
        <v>290</v>
      </c>
      <c r="C16" s="21">
        <v>1.9703058598686301E-2</v>
      </c>
      <c r="D16" s="21">
        <v>3.0103216942161899E-2</v>
      </c>
      <c r="E16" s="21">
        <v>9.6106015431412905E-3</v>
      </c>
      <c r="F16" s="21"/>
      <c r="G16" s="21">
        <v>3.4838667150324999E-2</v>
      </c>
      <c r="H16" s="21">
        <v>2.1151698820854301E-2</v>
      </c>
      <c r="I16" s="21">
        <v>2.64852927932425E-2</v>
      </c>
      <c r="J16" s="21">
        <v>6.57873440005592E-3</v>
      </c>
      <c r="K16" s="21">
        <v>1.3618012786848301E-2</v>
      </c>
      <c r="L16" s="21">
        <v>1.75942897691901E-2</v>
      </c>
      <c r="M16" s="21"/>
      <c r="N16" s="21">
        <v>1.36234915476099E-2</v>
      </c>
      <c r="O16" s="21">
        <v>1.7844213178319E-2</v>
      </c>
      <c r="P16" s="21">
        <v>2.7424450393664399E-2</v>
      </c>
      <c r="Q16" s="21">
        <v>2.1835641188860701E-2</v>
      </c>
      <c r="R16" s="21"/>
      <c r="S16" s="21">
        <v>4.3611634500350001E-2</v>
      </c>
      <c r="T16" s="21">
        <v>1.5523052134099199E-2</v>
      </c>
      <c r="U16" s="21">
        <v>1.3031659428891401E-2</v>
      </c>
      <c r="V16" s="21">
        <v>2.0637634766137902E-2</v>
      </c>
      <c r="W16" s="21">
        <v>1.32299826165309E-2</v>
      </c>
      <c r="X16" s="21">
        <v>1.4565777936399699E-2</v>
      </c>
      <c r="Y16" s="21">
        <v>1.4235056638830301E-2</v>
      </c>
      <c r="Z16" s="21">
        <v>0</v>
      </c>
      <c r="AA16" s="21">
        <v>1.7441410961633E-2</v>
      </c>
      <c r="AB16" s="21">
        <v>2.6527059559513101E-2</v>
      </c>
      <c r="AC16" s="21">
        <v>2.0335438769986999E-2</v>
      </c>
      <c r="AD16" s="21">
        <v>0</v>
      </c>
      <c r="AE16" s="21"/>
      <c r="AF16" s="21">
        <v>2.15479768756517E-2</v>
      </c>
      <c r="AG16" s="21">
        <v>1.2173596004506701E-2</v>
      </c>
      <c r="AH16" s="21">
        <v>2.75778552847682E-2</v>
      </c>
      <c r="AI16" s="21"/>
      <c r="AJ16" s="21">
        <v>1.30006967711773E-2</v>
      </c>
      <c r="AK16" s="21">
        <v>1.5959627034358801E-2</v>
      </c>
      <c r="AL16" s="21">
        <v>0</v>
      </c>
      <c r="AM16" s="21">
        <v>0</v>
      </c>
      <c r="AN16" s="21">
        <v>4.5005350909788903E-2</v>
      </c>
      <c r="AO16" s="21"/>
      <c r="AP16" s="21">
        <v>4.5463850521345198E-3</v>
      </c>
      <c r="AQ16" s="21">
        <v>1.19878725215314E-2</v>
      </c>
      <c r="AR16" s="21">
        <v>2.9957761445864099E-2</v>
      </c>
    </row>
    <row r="17" spans="2:44" x14ac:dyDescent="0.5">
      <c r="B17" s="18" t="s">
        <v>90</v>
      </c>
      <c r="C17" s="22">
        <v>0.76529674808876402</v>
      </c>
      <c r="D17" s="22">
        <v>0.78035110466198299</v>
      </c>
      <c r="E17" s="22">
        <v>0.74968139971959402</v>
      </c>
      <c r="F17" s="22"/>
      <c r="G17" s="22">
        <v>0.63508718362183603</v>
      </c>
      <c r="H17" s="22">
        <v>0.776192676288749</v>
      </c>
      <c r="I17" s="22">
        <v>0.77472998849896502</v>
      </c>
      <c r="J17" s="22">
        <v>0.80395774840515699</v>
      </c>
      <c r="K17" s="22">
        <v>0.77825537913871001</v>
      </c>
      <c r="L17" s="22">
        <v>0.79829760038775099</v>
      </c>
      <c r="M17" s="22"/>
      <c r="N17" s="22">
        <v>0.83482883794612395</v>
      </c>
      <c r="O17" s="22">
        <v>0.79057110266422803</v>
      </c>
      <c r="P17" s="22">
        <v>0.71877977899297696</v>
      </c>
      <c r="Q17" s="22">
        <v>0.69723331844702696</v>
      </c>
      <c r="R17" s="22"/>
      <c r="S17" s="22">
        <v>0.72547072129201795</v>
      </c>
      <c r="T17" s="22">
        <v>0.707216060518714</v>
      </c>
      <c r="U17" s="22">
        <v>0.73890258789054997</v>
      </c>
      <c r="V17" s="22">
        <v>0.79776612914340195</v>
      </c>
      <c r="W17" s="22">
        <v>0.80507238834907002</v>
      </c>
      <c r="X17" s="22">
        <v>0.74403427507038999</v>
      </c>
      <c r="Y17" s="22">
        <v>0.71391684246430098</v>
      </c>
      <c r="Z17" s="22">
        <v>0.88983863466923097</v>
      </c>
      <c r="AA17" s="22">
        <v>0.82076431487110002</v>
      </c>
      <c r="AB17" s="22">
        <v>0.80382888255694696</v>
      </c>
      <c r="AC17" s="22">
        <v>0.77599021944123303</v>
      </c>
      <c r="AD17" s="22">
        <v>0.75084861254748603</v>
      </c>
      <c r="AE17" s="22"/>
      <c r="AF17" s="22">
        <v>0.78532611752575998</v>
      </c>
      <c r="AG17" s="22">
        <v>0.799205725682688</v>
      </c>
      <c r="AH17" s="22">
        <v>0.72263580795897697</v>
      </c>
      <c r="AI17" s="22"/>
      <c r="AJ17" s="22">
        <v>0.79571829928002002</v>
      </c>
      <c r="AK17" s="22">
        <v>0.77658220761066499</v>
      </c>
      <c r="AL17" s="22">
        <v>0.86192483315716495</v>
      </c>
      <c r="AM17" s="22">
        <v>0.821987033697264</v>
      </c>
      <c r="AN17" s="22">
        <v>0.69821331254374197</v>
      </c>
      <c r="AO17" s="22"/>
      <c r="AP17" s="22">
        <v>0.78798361144923801</v>
      </c>
      <c r="AQ17" s="22">
        <v>0.81867195573765505</v>
      </c>
      <c r="AR17" s="22">
        <v>0.79615637356202795</v>
      </c>
    </row>
    <row r="18" spans="2:44" x14ac:dyDescent="0.5">
      <c r="B18" s="16" t="s">
        <v>194</v>
      </c>
    </row>
    <row r="19" spans="2:44" x14ac:dyDescent="0.5">
      <c r="B19" t="s">
        <v>76</v>
      </c>
    </row>
    <row r="20" spans="2:44" x14ac:dyDescent="0.5">
      <c r="B20" t="s">
        <v>77</v>
      </c>
    </row>
    <row r="22" spans="2:44" x14ac:dyDescent="0.5">
      <c r="B22" s="8" t="str">
        <f>HYPERLINK("#'Contents'!A1", "Return to Contents")</f>
        <v>Return to Contents</v>
      </c>
    </row>
  </sheetData>
  <mergeCells count="8">
    <mergeCell ref="AJ5:AN5"/>
    <mergeCell ref="AP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B2:AR22"/>
  <sheetViews>
    <sheetView showGridLines="0" workbookViewId="0">
      <pane xSplit="2" topLeftCell="C1" activePane="topRight" state="frozen"/>
      <selection pane="topRight"/>
    </sheetView>
  </sheetViews>
  <sheetFormatPr defaultColWidth="10.8203125" defaultRowHeight="14.35" x14ac:dyDescent="0.5"/>
  <cols>
    <col min="2" max="2" width="25.703125" customWidth="1"/>
    <col min="3" max="5" width="10.703125" customWidth="1"/>
    <col min="6" max="6" width="2.17578125" customWidth="1"/>
    <col min="7" max="12" width="10.703125" customWidth="1"/>
    <col min="13" max="13" width="2.17578125" customWidth="1"/>
    <col min="14" max="17" width="10.703125" customWidth="1"/>
    <col min="18" max="18" width="2.17578125" customWidth="1"/>
    <col min="19" max="30" width="10.703125" customWidth="1"/>
    <col min="31" max="31" width="2.17578125" customWidth="1"/>
    <col min="32" max="34" width="10.703125" customWidth="1"/>
    <col min="35" max="35" width="2.17578125" customWidth="1"/>
    <col min="36" max="40" width="10.703125" customWidth="1"/>
    <col min="41" max="41" width="2.17578125" customWidth="1"/>
    <col min="42" max="44" width="10.703125" customWidth="1"/>
    <col min="45" max="45" width="2.17578125" customWidth="1"/>
  </cols>
  <sheetData>
    <row r="2" spans="2:44" ht="40" customHeight="1" x14ac:dyDescent="0.5">
      <c r="D2" s="30" t="s">
        <v>292</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row>
    <row r="5" spans="2:44" ht="30" customHeight="1" x14ac:dyDescent="0.5">
      <c r="B5" s="15"/>
      <c r="C5" s="15"/>
      <c r="D5" s="29" t="s">
        <v>50</v>
      </c>
      <c r="E5" s="29"/>
      <c r="F5" s="15"/>
      <c r="G5" s="29" t="s">
        <v>51</v>
      </c>
      <c r="H5" s="29"/>
      <c r="I5" s="29"/>
      <c r="J5" s="29"/>
      <c r="K5" s="29"/>
      <c r="L5" s="29"/>
      <c r="M5" s="15"/>
      <c r="N5" s="29" t="s">
        <v>52</v>
      </c>
      <c r="O5" s="29"/>
      <c r="P5" s="29"/>
      <c r="Q5" s="29"/>
      <c r="R5" s="15"/>
      <c r="S5" s="29" t="s">
        <v>53</v>
      </c>
      <c r="T5" s="29"/>
      <c r="U5" s="29"/>
      <c r="V5" s="29"/>
      <c r="W5" s="29"/>
      <c r="X5" s="29"/>
      <c r="Y5" s="29"/>
      <c r="Z5" s="29"/>
      <c r="AA5" s="29"/>
      <c r="AB5" s="29"/>
      <c r="AC5" s="29"/>
      <c r="AD5" s="29"/>
      <c r="AE5" s="15"/>
      <c r="AF5" s="29" t="s">
        <v>54</v>
      </c>
      <c r="AG5" s="29"/>
      <c r="AH5" s="29"/>
      <c r="AI5" s="15"/>
      <c r="AJ5" s="29" t="s">
        <v>55</v>
      </c>
      <c r="AK5" s="29"/>
      <c r="AL5" s="29"/>
      <c r="AM5" s="29"/>
      <c r="AN5" s="29"/>
      <c r="AO5" s="15"/>
      <c r="AP5" s="29" t="s">
        <v>56</v>
      </c>
      <c r="AQ5" s="29"/>
      <c r="AR5" s="29"/>
    </row>
    <row r="6" spans="2:44" ht="43" x14ac:dyDescent="0.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row>
    <row r="7" spans="2:44" ht="30" customHeight="1" x14ac:dyDescent="0.5">
      <c r="B7" s="10" t="s">
        <v>18</v>
      </c>
      <c r="C7" s="10">
        <v>940</v>
      </c>
      <c r="D7" s="10">
        <v>444</v>
      </c>
      <c r="E7" s="10">
        <v>494</v>
      </c>
      <c r="F7" s="10"/>
      <c r="G7" s="10">
        <v>120</v>
      </c>
      <c r="H7" s="10">
        <v>128</v>
      </c>
      <c r="I7" s="10">
        <v>164</v>
      </c>
      <c r="J7" s="10">
        <v>175</v>
      </c>
      <c r="K7" s="10">
        <v>138</v>
      </c>
      <c r="L7" s="10">
        <v>215</v>
      </c>
      <c r="M7" s="10"/>
      <c r="N7" s="10">
        <v>283</v>
      </c>
      <c r="O7" s="10">
        <v>241</v>
      </c>
      <c r="P7" s="10">
        <v>191</v>
      </c>
      <c r="Q7" s="10">
        <v>223</v>
      </c>
      <c r="R7" s="10"/>
      <c r="S7" s="10">
        <v>146</v>
      </c>
      <c r="T7" s="10">
        <v>116</v>
      </c>
      <c r="U7" s="10">
        <v>77</v>
      </c>
      <c r="V7" s="10">
        <v>81</v>
      </c>
      <c r="W7" s="10">
        <v>65</v>
      </c>
      <c r="X7" s="10">
        <v>85</v>
      </c>
      <c r="Y7" s="10">
        <v>78</v>
      </c>
      <c r="Z7" s="10">
        <v>44</v>
      </c>
      <c r="AA7" s="10">
        <v>104</v>
      </c>
      <c r="AB7" s="10">
        <v>68</v>
      </c>
      <c r="AC7" s="10">
        <v>56</v>
      </c>
      <c r="AD7" s="10">
        <v>20</v>
      </c>
      <c r="AE7" s="10"/>
      <c r="AF7" s="10">
        <v>345</v>
      </c>
      <c r="AG7" s="10">
        <v>368</v>
      </c>
      <c r="AH7" s="10">
        <v>146</v>
      </c>
      <c r="AI7" s="10"/>
      <c r="AJ7" s="10">
        <v>313</v>
      </c>
      <c r="AK7" s="10">
        <v>261</v>
      </c>
      <c r="AL7" s="10">
        <v>64</v>
      </c>
      <c r="AM7" s="10">
        <v>23</v>
      </c>
      <c r="AN7" s="10">
        <v>138</v>
      </c>
      <c r="AO7" s="10"/>
      <c r="AP7" s="10">
        <v>174</v>
      </c>
      <c r="AQ7" s="10">
        <v>352</v>
      </c>
      <c r="AR7" s="10">
        <v>56</v>
      </c>
    </row>
    <row r="8" spans="2:44" ht="30" customHeight="1" x14ac:dyDescent="0.5">
      <c r="B8" s="11" t="s">
        <v>19</v>
      </c>
      <c r="C8" s="11">
        <v>939</v>
      </c>
      <c r="D8" s="11">
        <v>452</v>
      </c>
      <c r="E8" s="11">
        <v>485</v>
      </c>
      <c r="F8" s="11"/>
      <c r="G8" s="11">
        <v>114</v>
      </c>
      <c r="H8" s="11">
        <v>148</v>
      </c>
      <c r="I8" s="11">
        <v>171</v>
      </c>
      <c r="J8" s="11">
        <v>181</v>
      </c>
      <c r="K8" s="11">
        <v>129</v>
      </c>
      <c r="L8" s="11">
        <v>198</v>
      </c>
      <c r="M8" s="11"/>
      <c r="N8" s="11">
        <v>281</v>
      </c>
      <c r="O8" s="11">
        <v>229</v>
      </c>
      <c r="P8" s="11">
        <v>203</v>
      </c>
      <c r="Q8" s="11">
        <v>224</v>
      </c>
      <c r="R8" s="11"/>
      <c r="S8" s="11">
        <v>143</v>
      </c>
      <c r="T8" s="11">
        <v>114</v>
      </c>
      <c r="U8" s="11">
        <v>77</v>
      </c>
      <c r="V8" s="11">
        <v>79</v>
      </c>
      <c r="W8" s="11">
        <v>64</v>
      </c>
      <c r="X8" s="11">
        <v>79</v>
      </c>
      <c r="Y8" s="11">
        <v>77</v>
      </c>
      <c r="Z8" s="11">
        <v>43</v>
      </c>
      <c r="AA8" s="11">
        <v>102</v>
      </c>
      <c r="AB8" s="11">
        <v>85</v>
      </c>
      <c r="AC8" s="11">
        <v>53</v>
      </c>
      <c r="AD8" s="11">
        <v>23</v>
      </c>
      <c r="AE8" s="11"/>
      <c r="AF8" s="11">
        <v>337</v>
      </c>
      <c r="AG8" s="11">
        <v>375</v>
      </c>
      <c r="AH8" s="11">
        <v>149</v>
      </c>
      <c r="AI8" s="11"/>
      <c r="AJ8" s="11">
        <v>304</v>
      </c>
      <c r="AK8" s="11">
        <v>265</v>
      </c>
      <c r="AL8" s="11">
        <v>62</v>
      </c>
      <c r="AM8" s="11">
        <v>22</v>
      </c>
      <c r="AN8" s="11">
        <v>140</v>
      </c>
      <c r="AO8" s="11"/>
      <c r="AP8" s="11">
        <v>171</v>
      </c>
      <c r="AQ8" s="11">
        <v>354</v>
      </c>
      <c r="AR8" s="11">
        <v>55</v>
      </c>
    </row>
    <row r="9" spans="2:44" x14ac:dyDescent="0.5">
      <c r="B9" s="18" t="s">
        <v>284</v>
      </c>
      <c r="C9" s="17">
        <v>0.28375049328070501</v>
      </c>
      <c r="D9" s="17">
        <v>0.32833027441567297</v>
      </c>
      <c r="E9" s="17">
        <v>0.24107000123592601</v>
      </c>
      <c r="F9" s="17"/>
      <c r="G9" s="17">
        <v>0.32995357665149</v>
      </c>
      <c r="H9" s="17">
        <v>0.37687750832873901</v>
      </c>
      <c r="I9" s="17">
        <v>0.24271735009754</v>
      </c>
      <c r="J9" s="17">
        <v>0.24581227471850201</v>
      </c>
      <c r="K9" s="17">
        <v>0.20479289168036399</v>
      </c>
      <c r="L9" s="17">
        <v>0.30924644295224601</v>
      </c>
      <c r="M9" s="17"/>
      <c r="N9" s="17">
        <v>0.36614926620426802</v>
      </c>
      <c r="O9" s="17">
        <v>0.288704989698857</v>
      </c>
      <c r="P9" s="17">
        <v>0.24056754639167799</v>
      </c>
      <c r="Q9" s="17">
        <v>0.21701322469584799</v>
      </c>
      <c r="R9" s="17"/>
      <c r="S9" s="17">
        <v>0.323602827587472</v>
      </c>
      <c r="T9" s="17">
        <v>0.213063862280298</v>
      </c>
      <c r="U9" s="17">
        <v>0.294425626512753</v>
      </c>
      <c r="V9" s="17">
        <v>0.272115950368228</v>
      </c>
      <c r="W9" s="17">
        <v>0.32237971140003202</v>
      </c>
      <c r="X9" s="17">
        <v>0.26216188593492201</v>
      </c>
      <c r="Y9" s="17">
        <v>0.231533546192005</v>
      </c>
      <c r="Z9" s="17">
        <v>0.42165376152158601</v>
      </c>
      <c r="AA9" s="17">
        <v>0.26312577272466497</v>
      </c>
      <c r="AB9" s="17">
        <v>0.29880141207073802</v>
      </c>
      <c r="AC9" s="17">
        <v>0.241711648741159</v>
      </c>
      <c r="AD9" s="17">
        <v>0.405533535626727</v>
      </c>
      <c r="AE9" s="17"/>
      <c r="AF9" s="17">
        <v>0.21385410995924301</v>
      </c>
      <c r="AG9" s="17">
        <v>0.32817457739504402</v>
      </c>
      <c r="AH9" s="17">
        <v>0.312681869467</v>
      </c>
      <c r="AI9" s="17"/>
      <c r="AJ9" s="17">
        <v>0.25681221421535499</v>
      </c>
      <c r="AK9" s="17">
        <v>0.29638038739158401</v>
      </c>
      <c r="AL9" s="17">
        <v>0.26572122757258199</v>
      </c>
      <c r="AM9" s="17">
        <v>0.25763553306799603</v>
      </c>
      <c r="AN9" s="17">
        <v>0.24128275868691099</v>
      </c>
      <c r="AO9" s="17"/>
      <c r="AP9" s="17">
        <v>0.27877968782367102</v>
      </c>
      <c r="AQ9" s="17">
        <v>0.337394548069545</v>
      </c>
      <c r="AR9" s="17">
        <v>0.29767269117739897</v>
      </c>
    </row>
    <row r="10" spans="2:44" x14ac:dyDescent="0.5">
      <c r="B10" s="18" t="s">
        <v>285</v>
      </c>
      <c r="C10" s="17">
        <v>0.46503356869192902</v>
      </c>
      <c r="D10" s="17">
        <v>0.44395132121765002</v>
      </c>
      <c r="E10" s="17">
        <v>0.48669314896888999</v>
      </c>
      <c r="F10" s="17"/>
      <c r="G10" s="17">
        <v>0.46001331164925702</v>
      </c>
      <c r="H10" s="17">
        <v>0.42223601250160298</v>
      </c>
      <c r="I10" s="17">
        <v>0.50045153409861098</v>
      </c>
      <c r="J10" s="17">
        <v>0.44914947862377003</v>
      </c>
      <c r="K10" s="17">
        <v>0.55191925016126697</v>
      </c>
      <c r="L10" s="17">
        <v>0.42707888939047201</v>
      </c>
      <c r="M10" s="17"/>
      <c r="N10" s="17">
        <v>0.46542010981715898</v>
      </c>
      <c r="O10" s="17">
        <v>0.47312036690144199</v>
      </c>
      <c r="P10" s="17">
        <v>0.484869300818348</v>
      </c>
      <c r="Q10" s="17">
        <v>0.43337085495646399</v>
      </c>
      <c r="R10" s="17"/>
      <c r="S10" s="17">
        <v>0.46103679125064101</v>
      </c>
      <c r="T10" s="17">
        <v>0.50021553709101996</v>
      </c>
      <c r="U10" s="17">
        <v>0.41926382809026103</v>
      </c>
      <c r="V10" s="17">
        <v>0.42463464255995198</v>
      </c>
      <c r="W10" s="17">
        <v>0.47812845686198202</v>
      </c>
      <c r="X10" s="17">
        <v>0.50220138373372303</v>
      </c>
      <c r="Y10" s="17">
        <v>0.43967438750786397</v>
      </c>
      <c r="Z10" s="17">
        <v>0.32836110410780001</v>
      </c>
      <c r="AA10" s="17">
        <v>0.49984049456083601</v>
      </c>
      <c r="AB10" s="17">
        <v>0.43916081705520998</v>
      </c>
      <c r="AC10" s="17">
        <v>0.607030443434733</v>
      </c>
      <c r="AD10" s="17">
        <v>0.39538429035658101</v>
      </c>
      <c r="AE10" s="17"/>
      <c r="AF10" s="17">
        <v>0.46322880416439</v>
      </c>
      <c r="AG10" s="17">
        <v>0.49187065424424897</v>
      </c>
      <c r="AH10" s="17">
        <v>0.410485705919789</v>
      </c>
      <c r="AI10" s="17"/>
      <c r="AJ10" s="17">
        <v>0.47359232276189001</v>
      </c>
      <c r="AK10" s="17">
        <v>0.499245714917879</v>
      </c>
      <c r="AL10" s="17">
        <v>0.53589775846906496</v>
      </c>
      <c r="AM10" s="17">
        <v>0.43521907565909101</v>
      </c>
      <c r="AN10" s="17">
        <v>0.39612500599252298</v>
      </c>
      <c r="AO10" s="17"/>
      <c r="AP10" s="17">
        <v>0.49834522979034102</v>
      </c>
      <c r="AQ10" s="17">
        <v>0.48073816795322999</v>
      </c>
      <c r="AR10" s="17">
        <v>0.47824230135978801</v>
      </c>
    </row>
    <row r="11" spans="2:44" x14ac:dyDescent="0.5">
      <c r="B11" s="18" t="s">
        <v>286</v>
      </c>
      <c r="C11" s="17">
        <v>0.174210453949801</v>
      </c>
      <c r="D11" s="17">
        <v>0.15324132435347401</v>
      </c>
      <c r="E11" s="17">
        <v>0.19254291572797699</v>
      </c>
      <c r="F11" s="17"/>
      <c r="G11" s="17">
        <v>0.14221074946963799</v>
      </c>
      <c r="H11" s="17">
        <v>0.16409483674328501</v>
      </c>
      <c r="I11" s="17">
        <v>0.16420750298685799</v>
      </c>
      <c r="J11" s="17">
        <v>0.23990734750811599</v>
      </c>
      <c r="K11" s="17">
        <v>0.17381807400525601</v>
      </c>
      <c r="L11" s="17">
        <v>0.14903587019636999</v>
      </c>
      <c r="M11" s="17"/>
      <c r="N11" s="17">
        <v>0.111515635804561</v>
      </c>
      <c r="O11" s="17">
        <v>0.16077969463482999</v>
      </c>
      <c r="P11" s="17">
        <v>0.21324717195770301</v>
      </c>
      <c r="Q11" s="17">
        <v>0.232930161867449</v>
      </c>
      <c r="R11" s="17"/>
      <c r="S11" s="17">
        <v>0.14624104016133599</v>
      </c>
      <c r="T11" s="17">
        <v>0.22598882562910999</v>
      </c>
      <c r="U11" s="17">
        <v>0.248268130020663</v>
      </c>
      <c r="V11" s="17">
        <v>0.197211403145614</v>
      </c>
      <c r="W11" s="17">
        <v>0.159329838962387</v>
      </c>
      <c r="X11" s="17">
        <v>0.165114187382953</v>
      </c>
      <c r="Y11" s="17">
        <v>0.181953053276357</v>
      </c>
      <c r="Z11" s="17">
        <v>0.181618736806026</v>
      </c>
      <c r="AA11" s="17">
        <v>0.13966740254429499</v>
      </c>
      <c r="AB11" s="17">
        <v>0.161483575773327</v>
      </c>
      <c r="AC11" s="17">
        <v>0.134309000771029</v>
      </c>
      <c r="AD11" s="17">
        <v>9.3661979714260296E-2</v>
      </c>
      <c r="AE11" s="17"/>
      <c r="AF11" s="17">
        <v>0.233543639848632</v>
      </c>
      <c r="AG11" s="17">
        <v>0.12381052796587499</v>
      </c>
      <c r="AH11" s="17">
        <v>0.174572383911371</v>
      </c>
      <c r="AI11" s="17"/>
      <c r="AJ11" s="17">
        <v>0.18202806270638799</v>
      </c>
      <c r="AK11" s="17">
        <v>0.151122948392371</v>
      </c>
      <c r="AL11" s="17">
        <v>0.15280974564729</v>
      </c>
      <c r="AM11" s="17">
        <v>0.22679731044087401</v>
      </c>
      <c r="AN11" s="17">
        <v>0.233446445505366</v>
      </c>
      <c r="AO11" s="17"/>
      <c r="AP11" s="17">
        <v>0.18297314761025499</v>
      </c>
      <c r="AQ11" s="17">
        <v>0.144632978878876</v>
      </c>
      <c r="AR11" s="17">
        <v>0.154501811402736</v>
      </c>
    </row>
    <row r="12" spans="2:44" x14ac:dyDescent="0.5">
      <c r="B12" s="18" t="s">
        <v>287</v>
      </c>
      <c r="C12" s="17">
        <v>2.7649400257403201E-2</v>
      </c>
      <c r="D12" s="17">
        <v>3.4713988223086703E-2</v>
      </c>
      <c r="E12" s="17">
        <v>2.1176003234890502E-2</v>
      </c>
      <c r="F12" s="17"/>
      <c r="G12" s="17">
        <v>3.9558346090583799E-2</v>
      </c>
      <c r="H12" s="17">
        <v>9.5240763738770693E-3</v>
      </c>
      <c r="I12" s="17">
        <v>4.1785541780987798E-2</v>
      </c>
      <c r="J12" s="17">
        <v>1.20903819776407E-2</v>
      </c>
      <c r="K12" s="17">
        <v>4.1019288114055197E-2</v>
      </c>
      <c r="L12" s="17">
        <v>2.7605185458888001E-2</v>
      </c>
      <c r="M12" s="17"/>
      <c r="N12" s="17">
        <v>1.6198245224243599E-2</v>
      </c>
      <c r="O12" s="17">
        <v>3.6325082197978101E-2</v>
      </c>
      <c r="P12" s="17">
        <v>2.3965002256641402E-2</v>
      </c>
      <c r="Q12" s="17">
        <v>3.6724288692476903E-2</v>
      </c>
      <c r="R12" s="17"/>
      <c r="S12" s="17">
        <v>3.5049906344759803E-2</v>
      </c>
      <c r="T12" s="17">
        <v>2.60762493567697E-2</v>
      </c>
      <c r="U12" s="17">
        <v>0</v>
      </c>
      <c r="V12" s="17">
        <v>1.0886627000511601E-2</v>
      </c>
      <c r="W12" s="17">
        <v>2.6882525404334098E-2</v>
      </c>
      <c r="X12" s="17">
        <v>4.6743201758779503E-2</v>
      </c>
      <c r="Y12" s="17">
        <v>5.9146398922019498E-2</v>
      </c>
      <c r="Z12" s="17">
        <v>4.35371467737996E-2</v>
      </c>
      <c r="AA12" s="17">
        <v>3.9682141006295003E-2</v>
      </c>
      <c r="AB12" s="17">
        <v>1.4549242484093099E-2</v>
      </c>
      <c r="AC12" s="17">
        <v>0</v>
      </c>
      <c r="AD12" s="17">
        <v>0</v>
      </c>
      <c r="AE12" s="17"/>
      <c r="AF12" s="17">
        <v>3.38479361236921E-2</v>
      </c>
      <c r="AG12" s="17">
        <v>1.91739417493706E-2</v>
      </c>
      <c r="AH12" s="17">
        <v>3.1394894651815601E-2</v>
      </c>
      <c r="AI12" s="17"/>
      <c r="AJ12" s="17">
        <v>2.6845887855336498E-2</v>
      </c>
      <c r="AK12" s="17">
        <v>2.5559992996451199E-2</v>
      </c>
      <c r="AL12" s="17">
        <v>1.4027613655998E-2</v>
      </c>
      <c r="AM12" s="17">
        <v>3.9311801845017799E-2</v>
      </c>
      <c r="AN12" s="17">
        <v>4.6903219153917097E-2</v>
      </c>
      <c r="AO12" s="17"/>
      <c r="AP12" s="17">
        <v>1.2190696961348399E-2</v>
      </c>
      <c r="AQ12" s="17">
        <v>1.9128247085603099E-2</v>
      </c>
      <c r="AR12" s="17">
        <v>1.5973465599528999E-2</v>
      </c>
    </row>
    <row r="13" spans="2:44" x14ac:dyDescent="0.5">
      <c r="B13" s="18" t="s">
        <v>288</v>
      </c>
      <c r="C13" s="17">
        <v>1.6737546997742901E-2</v>
      </c>
      <c r="D13" s="17">
        <v>2.3847365273754299E-2</v>
      </c>
      <c r="E13" s="17">
        <v>1.01752832094419E-2</v>
      </c>
      <c r="F13" s="17"/>
      <c r="G13" s="17">
        <v>1.0363782512233801E-2</v>
      </c>
      <c r="H13" s="17">
        <v>0</v>
      </c>
      <c r="I13" s="17">
        <v>2.5507756776754101E-2</v>
      </c>
      <c r="J13" s="17">
        <v>5.3583691812019701E-3</v>
      </c>
      <c r="K13" s="17">
        <v>0</v>
      </c>
      <c r="L13" s="17">
        <v>4.66887218583747E-2</v>
      </c>
      <c r="M13" s="17"/>
      <c r="N13" s="17">
        <v>1.09260785955033E-2</v>
      </c>
      <c r="O13" s="17">
        <v>2.47449090015248E-2</v>
      </c>
      <c r="P13" s="17">
        <v>1.65635219894654E-2</v>
      </c>
      <c r="Q13" s="17">
        <v>1.61522883000614E-2</v>
      </c>
      <c r="R13" s="17"/>
      <c r="S13" s="17">
        <v>2.0628001918430498E-2</v>
      </c>
      <c r="T13" s="17">
        <v>8.4090702821606102E-3</v>
      </c>
      <c r="U13" s="17">
        <v>1.09917344249621E-2</v>
      </c>
      <c r="V13" s="17">
        <v>4.6319372714824801E-2</v>
      </c>
      <c r="W13" s="17">
        <v>1.3279467371265299E-2</v>
      </c>
      <c r="X13" s="17">
        <v>0</v>
      </c>
      <c r="Y13" s="17">
        <v>2.4193522874110099E-2</v>
      </c>
      <c r="Z13" s="17">
        <v>0</v>
      </c>
      <c r="AA13" s="17">
        <v>9.8863936586192792E-3</v>
      </c>
      <c r="AB13" s="17">
        <v>2.7376522010356799E-2</v>
      </c>
      <c r="AC13" s="17">
        <v>0</v>
      </c>
      <c r="AD13" s="17">
        <v>5.4373961054939302E-2</v>
      </c>
      <c r="AE13" s="17"/>
      <c r="AF13" s="17">
        <v>3.01190068041578E-2</v>
      </c>
      <c r="AG13" s="17">
        <v>8.2845926669493E-3</v>
      </c>
      <c r="AH13" s="17">
        <v>8.5543299017957295E-3</v>
      </c>
      <c r="AI13" s="17"/>
      <c r="AJ13" s="17">
        <v>2.7420945058124702E-2</v>
      </c>
      <c r="AK13" s="17">
        <v>3.6579392203505701E-3</v>
      </c>
      <c r="AL13" s="17">
        <v>1.7170894636126501E-2</v>
      </c>
      <c r="AM13" s="17">
        <v>4.1036278987021099E-2</v>
      </c>
      <c r="AN13" s="17">
        <v>1.5230210133411999E-2</v>
      </c>
      <c r="AO13" s="17"/>
      <c r="AP13" s="17">
        <v>1.0138228818114801E-2</v>
      </c>
      <c r="AQ13" s="17">
        <v>0</v>
      </c>
      <c r="AR13" s="17">
        <v>3.7243241237014398E-2</v>
      </c>
    </row>
    <row r="14" spans="2:44" x14ac:dyDescent="0.5">
      <c r="B14" s="18" t="s">
        <v>87</v>
      </c>
      <c r="C14" s="17">
        <v>3.2618536822419303E-2</v>
      </c>
      <c r="D14" s="17">
        <v>1.5915726516361198E-2</v>
      </c>
      <c r="E14" s="17">
        <v>4.83426476228744E-2</v>
      </c>
      <c r="F14" s="17"/>
      <c r="G14" s="17">
        <v>1.7900233626797699E-2</v>
      </c>
      <c r="H14" s="17">
        <v>2.7267566052496001E-2</v>
      </c>
      <c r="I14" s="17">
        <v>2.5330314259248699E-2</v>
      </c>
      <c r="J14" s="17">
        <v>4.7682147990768899E-2</v>
      </c>
      <c r="K14" s="17">
        <v>2.8450496039057499E-2</v>
      </c>
      <c r="L14" s="17">
        <v>4.0344890143648601E-2</v>
      </c>
      <c r="M14" s="17"/>
      <c r="N14" s="17">
        <v>2.9790664354264099E-2</v>
      </c>
      <c r="O14" s="17">
        <v>1.63249575653686E-2</v>
      </c>
      <c r="P14" s="17">
        <v>2.0787456586164599E-2</v>
      </c>
      <c r="Q14" s="17">
        <v>6.38091814877014E-2</v>
      </c>
      <c r="R14" s="17"/>
      <c r="S14" s="17">
        <v>1.3441432737360801E-2</v>
      </c>
      <c r="T14" s="17">
        <v>2.62464553606418E-2</v>
      </c>
      <c r="U14" s="17">
        <v>2.7050680951361199E-2</v>
      </c>
      <c r="V14" s="17">
        <v>4.8832004210869501E-2</v>
      </c>
      <c r="W14" s="17">
        <v>0</v>
      </c>
      <c r="X14" s="17">
        <v>2.3779341189622001E-2</v>
      </c>
      <c r="Y14" s="17">
        <v>6.3499091227644605E-2</v>
      </c>
      <c r="Z14" s="17">
        <v>2.4829250790788002E-2</v>
      </c>
      <c r="AA14" s="17">
        <v>4.7797795505289502E-2</v>
      </c>
      <c r="AB14" s="17">
        <v>5.8628430606274699E-2</v>
      </c>
      <c r="AC14" s="17">
        <v>1.6948907053078999E-2</v>
      </c>
      <c r="AD14" s="17">
        <v>5.1046233247492502E-2</v>
      </c>
      <c r="AE14" s="17"/>
      <c r="AF14" s="17">
        <v>2.5406503099885E-2</v>
      </c>
      <c r="AG14" s="17">
        <v>2.8685705978512801E-2</v>
      </c>
      <c r="AH14" s="17">
        <v>6.23108161482284E-2</v>
      </c>
      <c r="AI14" s="17"/>
      <c r="AJ14" s="17">
        <v>3.3300567402905101E-2</v>
      </c>
      <c r="AK14" s="17">
        <v>2.4033017081363899E-2</v>
      </c>
      <c r="AL14" s="17">
        <v>1.4372760018938001E-2</v>
      </c>
      <c r="AM14" s="17">
        <v>0</v>
      </c>
      <c r="AN14" s="17">
        <v>6.7012360527871101E-2</v>
      </c>
      <c r="AO14" s="17"/>
      <c r="AP14" s="17">
        <v>1.75730089962703E-2</v>
      </c>
      <c r="AQ14" s="17">
        <v>1.8106058012745702E-2</v>
      </c>
      <c r="AR14" s="17">
        <v>1.6366489223534099E-2</v>
      </c>
    </row>
    <row r="15" spans="2:44" x14ac:dyDescent="0.5">
      <c r="B15" s="18" t="s">
        <v>289</v>
      </c>
      <c r="C15" s="21">
        <v>0.74878406197263403</v>
      </c>
      <c r="D15" s="21">
        <v>0.77228159563332399</v>
      </c>
      <c r="E15" s="21">
        <v>0.72776315020481597</v>
      </c>
      <c r="F15" s="21"/>
      <c r="G15" s="21">
        <v>0.78996688830074602</v>
      </c>
      <c r="H15" s="21">
        <v>0.79911352083034204</v>
      </c>
      <c r="I15" s="21">
        <v>0.74316888419615101</v>
      </c>
      <c r="J15" s="21">
        <v>0.69496175334227295</v>
      </c>
      <c r="K15" s="21">
        <v>0.75671214184163105</v>
      </c>
      <c r="L15" s="21">
        <v>0.73632533234271902</v>
      </c>
      <c r="M15" s="21"/>
      <c r="N15" s="21">
        <v>0.831569376021427</v>
      </c>
      <c r="O15" s="21">
        <v>0.76182535660029904</v>
      </c>
      <c r="P15" s="21">
        <v>0.72543684721002599</v>
      </c>
      <c r="Q15" s="21">
        <v>0.65038407965231104</v>
      </c>
      <c r="R15" s="21"/>
      <c r="S15" s="21">
        <v>0.78463961883811295</v>
      </c>
      <c r="T15" s="21">
        <v>0.71327939937131801</v>
      </c>
      <c r="U15" s="21">
        <v>0.71368945460301303</v>
      </c>
      <c r="V15" s="21">
        <v>0.69675059292817998</v>
      </c>
      <c r="W15" s="21">
        <v>0.80050816826201299</v>
      </c>
      <c r="X15" s="21">
        <v>0.76436326966864498</v>
      </c>
      <c r="Y15" s="21">
        <v>0.67120793369986897</v>
      </c>
      <c r="Z15" s="21">
        <v>0.75001486562938602</v>
      </c>
      <c r="AA15" s="21">
        <v>0.76296626728550099</v>
      </c>
      <c r="AB15" s="21">
        <v>0.737962229125948</v>
      </c>
      <c r="AC15" s="21">
        <v>0.84874209217589203</v>
      </c>
      <c r="AD15" s="21">
        <v>0.80091782598330796</v>
      </c>
      <c r="AE15" s="21"/>
      <c r="AF15" s="21">
        <v>0.67708291412363297</v>
      </c>
      <c r="AG15" s="21">
        <v>0.82004523163929199</v>
      </c>
      <c r="AH15" s="21">
        <v>0.72316757538679</v>
      </c>
      <c r="AI15" s="21"/>
      <c r="AJ15" s="21">
        <v>0.73040453697724494</v>
      </c>
      <c r="AK15" s="21">
        <v>0.79562610230946296</v>
      </c>
      <c r="AL15" s="21">
        <v>0.80161898604164805</v>
      </c>
      <c r="AM15" s="21">
        <v>0.69285460872708704</v>
      </c>
      <c r="AN15" s="21">
        <v>0.63740776467943405</v>
      </c>
      <c r="AO15" s="21"/>
      <c r="AP15" s="21">
        <v>0.77712491761401203</v>
      </c>
      <c r="AQ15" s="21">
        <v>0.81813271602277504</v>
      </c>
      <c r="AR15" s="21">
        <v>0.77591499253718699</v>
      </c>
    </row>
    <row r="16" spans="2:44" x14ac:dyDescent="0.5">
      <c r="B16" s="18" t="s">
        <v>290</v>
      </c>
      <c r="C16" s="21">
        <v>4.4386947255146199E-2</v>
      </c>
      <c r="D16" s="21">
        <v>5.8561353496841002E-2</v>
      </c>
      <c r="E16" s="21">
        <v>3.1351286444332403E-2</v>
      </c>
      <c r="F16" s="21"/>
      <c r="G16" s="21">
        <v>4.9922128602817598E-2</v>
      </c>
      <c r="H16" s="21">
        <v>9.5240763738770693E-3</v>
      </c>
      <c r="I16" s="21">
        <v>6.7293298557741896E-2</v>
      </c>
      <c r="J16" s="21">
        <v>1.7448751158842601E-2</v>
      </c>
      <c r="K16" s="21">
        <v>4.1019288114055197E-2</v>
      </c>
      <c r="L16" s="21">
        <v>7.4293907317262695E-2</v>
      </c>
      <c r="M16" s="21"/>
      <c r="N16" s="21">
        <v>2.7124323819746901E-2</v>
      </c>
      <c r="O16" s="21">
        <v>6.1069991199502897E-2</v>
      </c>
      <c r="P16" s="21">
        <v>4.0528524246106798E-2</v>
      </c>
      <c r="Q16" s="21">
        <v>5.2876576992538303E-2</v>
      </c>
      <c r="R16" s="21"/>
      <c r="S16" s="21">
        <v>5.5677908263190301E-2</v>
      </c>
      <c r="T16" s="21">
        <v>3.4485319638930298E-2</v>
      </c>
      <c r="U16" s="21">
        <v>1.09917344249621E-2</v>
      </c>
      <c r="V16" s="21">
        <v>5.7205999715336402E-2</v>
      </c>
      <c r="W16" s="21">
        <v>4.0161992775599398E-2</v>
      </c>
      <c r="X16" s="21">
        <v>4.6743201758779503E-2</v>
      </c>
      <c r="Y16" s="21">
        <v>8.3339921796129604E-2</v>
      </c>
      <c r="Z16" s="21">
        <v>4.35371467737996E-2</v>
      </c>
      <c r="AA16" s="21">
        <v>4.9568534664914302E-2</v>
      </c>
      <c r="AB16" s="21">
        <v>4.1925764494449902E-2</v>
      </c>
      <c r="AC16" s="21">
        <v>0</v>
      </c>
      <c r="AD16" s="21">
        <v>5.4373961054939302E-2</v>
      </c>
      <c r="AE16" s="21"/>
      <c r="AF16" s="21">
        <v>6.3966942927849907E-2</v>
      </c>
      <c r="AG16" s="21">
        <v>2.7458534416319898E-2</v>
      </c>
      <c r="AH16" s="21">
        <v>3.9949224553611301E-2</v>
      </c>
      <c r="AI16" s="21"/>
      <c r="AJ16" s="21">
        <v>5.4266832913461203E-2</v>
      </c>
      <c r="AK16" s="21">
        <v>2.9217932216801801E-2</v>
      </c>
      <c r="AL16" s="21">
        <v>3.1198508292124599E-2</v>
      </c>
      <c r="AM16" s="21">
        <v>8.0348080832038996E-2</v>
      </c>
      <c r="AN16" s="21">
        <v>6.2133429287328998E-2</v>
      </c>
      <c r="AO16" s="21"/>
      <c r="AP16" s="21">
        <v>2.2328925779463198E-2</v>
      </c>
      <c r="AQ16" s="21">
        <v>1.9128247085603099E-2</v>
      </c>
      <c r="AR16" s="21">
        <v>5.32167068365434E-2</v>
      </c>
    </row>
    <row r="17" spans="2:44" x14ac:dyDescent="0.5">
      <c r="B17" s="18" t="s">
        <v>90</v>
      </c>
      <c r="C17" s="22">
        <v>0.704397114717488</v>
      </c>
      <c r="D17" s="22">
        <v>0.713720242136483</v>
      </c>
      <c r="E17" s="22">
        <v>0.69641186376048303</v>
      </c>
      <c r="F17" s="22"/>
      <c r="G17" s="22">
        <v>0.74004475969792904</v>
      </c>
      <c r="H17" s="22">
        <v>0.78958944445646495</v>
      </c>
      <c r="I17" s="22">
        <v>0.67587558563840899</v>
      </c>
      <c r="J17" s="22">
        <v>0.67751300218343002</v>
      </c>
      <c r="K17" s="22">
        <v>0.71569285372757596</v>
      </c>
      <c r="L17" s="22">
        <v>0.66203142502545598</v>
      </c>
      <c r="M17" s="22"/>
      <c r="N17" s="22">
        <v>0.80444505220168006</v>
      </c>
      <c r="O17" s="22">
        <v>0.70075536540079597</v>
      </c>
      <c r="P17" s="22">
        <v>0.68490832296391901</v>
      </c>
      <c r="Q17" s="22">
        <v>0.59750750265977304</v>
      </c>
      <c r="R17" s="22"/>
      <c r="S17" s="22">
        <v>0.72896171057492198</v>
      </c>
      <c r="T17" s="22">
        <v>0.67879407973238803</v>
      </c>
      <c r="U17" s="22">
        <v>0.70269772017805099</v>
      </c>
      <c r="V17" s="22">
        <v>0.63954459321284396</v>
      </c>
      <c r="W17" s="22">
        <v>0.76034617548641403</v>
      </c>
      <c r="X17" s="22">
        <v>0.71762006790986599</v>
      </c>
      <c r="Y17" s="22">
        <v>0.58786801190373905</v>
      </c>
      <c r="Z17" s="22">
        <v>0.70647771885558697</v>
      </c>
      <c r="AA17" s="22">
        <v>0.71339773262058603</v>
      </c>
      <c r="AB17" s="22">
        <v>0.69603646463149904</v>
      </c>
      <c r="AC17" s="22">
        <v>0.84874209217589203</v>
      </c>
      <c r="AD17" s="22">
        <v>0.74654386492836899</v>
      </c>
      <c r="AE17" s="22"/>
      <c r="AF17" s="22">
        <v>0.61311597119578298</v>
      </c>
      <c r="AG17" s="22">
        <v>0.79258669722297304</v>
      </c>
      <c r="AH17" s="22">
        <v>0.68321835083317795</v>
      </c>
      <c r="AI17" s="22"/>
      <c r="AJ17" s="22">
        <v>0.67613770406378404</v>
      </c>
      <c r="AK17" s="22">
        <v>0.76640817009266105</v>
      </c>
      <c r="AL17" s="22">
        <v>0.77042047774952305</v>
      </c>
      <c r="AM17" s="22">
        <v>0.612506527895048</v>
      </c>
      <c r="AN17" s="22">
        <v>0.57527433539210504</v>
      </c>
      <c r="AO17" s="22"/>
      <c r="AP17" s="22">
        <v>0.75479599183454904</v>
      </c>
      <c r="AQ17" s="22">
        <v>0.79900446893717203</v>
      </c>
      <c r="AR17" s="22">
        <v>0.72269828570064298</v>
      </c>
    </row>
    <row r="18" spans="2:44" x14ac:dyDescent="0.5">
      <c r="B18" s="16" t="s">
        <v>194</v>
      </c>
    </row>
    <row r="19" spans="2:44" x14ac:dyDescent="0.5">
      <c r="B19" t="s">
        <v>76</v>
      </c>
    </row>
    <row r="20" spans="2:44" x14ac:dyDescent="0.5">
      <c r="B20" t="s">
        <v>77</v>
      </c>
    </row>
    <row r="22" spans="2:44" x14ac:dyDescent="0.5">
      <c r="B22" s="8" t="str">
        <f>HYPERLINK("#'Contents'!A1", "Return to Contents")</f>
        <v>Return to Contents</v>
      </c>
    </row>
  </sheetData>
  <mergeCells count="8">
    <mergeCell ref="AJ5:AN5"/>
    <mergeCell ref="AP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B2:AR22"/>
  <sheetViews>
    <sheetView showGridLines="0" workbookViewId="0">
      <pane xSplit="2" topLeftCell="C1" activePane="topRight" state="frozen"/>
      <selection pane="topRight" activeCell="B18" sqref="B18"/>
    </sheetView>
  </sheetViews>
  <sheetFormatPr defaultColWidth="10.8203125" defaultRowHeight="14.35" x14ac:dyDescent="0.5"/>
  <cols>
    <col min="2" max="2" width="25.703125" customWidth="1"/>
    <col min="3" max="5" width="10.703125" customWidth="1"/>
    <col min="6" max="6" width="2.17578125" customWidth="1"/>
    <col min="7" max="12" width="10.703125" customWidth="1"/>
    <col min="13" max="13" width="2.17578125" customWidth="1"/>
    <col min="14" max="17" width="10.703125" customWidth="1"/>
    <col min="18" max="18" width="2.17578125" customWidth="1"/>
    <col min="19" max="30" width="10.703125" customWidth="1"/>
    <col min="31" max="31" width="2.17578125" customWidth="1"/>
    <col min="32" max="34" width="10.703125" customWidth="1"/>
    <col min="35" max="35" width="2.17578125" customWidth="1"/>
    <col min="36" max="40" width="10.703125" customWidth="1"/>
    <col min="41" max="41" width="2.17578125" customWidth="1"/>
    <col min="42" max="44" width="10.703125" customWidth="1"/>
    <col min="45" max="45" width="2.17578125" customWidth="1"/>
  </cols>
  <sheetData>
    <row r="2" spans="2:44" ht="40" customHeight="1" x14ac:dyDescent="0.5">
      <c r="D2" s="30" t="s">
        <v>293</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row>
    <row r="5" spans="2:44" ht="30" customHeight="1" x14ac:dyDescent="0.5">
      <c r="B5" s="15"/>
      <c r="C5" s="15"/>
      <c r="D5" s="29" t="s">
        <v>50</v>
      </c>
      <c r="E5" s="29"/>
      <c r="F5" s="15"/>
      <c r="G5" s="29" t="s">
        <v>51</v>
      </c>
      <c r="H5" s="29"/>
      <c r="I5" s="29"/>
      <c r="J5" s="29"/>
      <c r="K5" s="29"/>
      <c r="L5" s="29"/>
      <c r="M5" s="15"/>
      <c r="N5" s="29" t="s">
        <v>52</v>
      </c>
      <c r="O5" s="29"/>
      <c r="P5" s="29"/>
      <c r="Q5" s="29"/>
      <c r="R5" s="15"/>
      <c r="S5" s="29" t="s">
        <v>53</v>
      </c>
      <c r="T5" s="29"/>
      <c r="U5" s="29"/>
      <c r="V5" s="29"/>
      <c r="W5" s="29"/>
      <c r="X5" s="29"/>
      <c r="Y5" s="29"/>
      <c r="Z5" s="29"/>
      <c r="AA5" s="29"/>
      <c r="AB5" s="29"/>
      <c r="AC5" s="29"/>
      <c r="AD5" s="29"/>
      <c r="AE5" s="15"/>
      <c r="AF5" s="29" t="s">
        <v>54</v>
      </c>
      <c r="AG5" s="29"/>
      <c r="AH5" s="29"/>
      <c r="AI5" s="15"/>
      <c r="AJ5" s="29" t="s">
        <v>55</v>
      </c>
      <c r="AK5" s="29"/>
      <c r="AL5" s="29"/>
      <c r="AM5" s="29"/>
      <c r="AN5" s="29"/>
      <c r="AO5" s="15"/>
      <c r="AP5" s="29" t="s">
        <v>56</v>
      </c>
      <c r="AQ5" s="29"/>
      <c r="AR5" s="29"/>
    </row>
    <row r="6" spans="2:44" ht="43" x14ac:dyDescent="0.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row>
    <row r="7" spans="2:44" ht="30" customHeight="1" x14ac:dyDescent="0.5">
      <c r="B7" s="10" t="s">
        <v>18</v>
      </c>
      <c r="C7" s="10">
        <v>1010</v>
      </c>
      <c r="D7" s="10">
        <v>484</v>
      </c>
      <c r="E7" s="10">
        <v>522</v>
      </c>
      <c r="F7" s="10"/>
      <c r="G7" s="10">
        <v>160</v>
      </c>
      <c r="H7" s="10">
        <v>140</v>
      </c>
      <c r="I7" s="10">
        <v>178</v>
      </c>
      <c r="J7" s="10">
        <v>154</v>
      </c>
      <c r="K7" s="10">
        <v>154</v>
      </c>
      <c r="L7" s="10">
        <v>224</v>
      </c>
      <c r="M7" s="10"/>
      <c r="N7" s="10">
        <v>263</v>
      </c>
      <c r="O7" s="10">
        <v>271</v>
      </c>
      <c r="P7" s="10">
        <v>218</v>
      </c>
      <c r="Q7" s="10">
        <v>254</v>
      </c>
      <c r="R7" s="10"/>
      <c r="S7" s="10">
        <v>145</v>
      </c>
      <c r="T7" s="10">
        <v>124</v>
      </c>
      <c r="U7" s="10">
        <v>82</v>
      </c>
      <c r="V7" s="10">
        <v>92</v>
      </c>
      <c r="W7" s="10">
        <v>77</v>
      </c>
      <c r="X7" s="10">
        <v>90</v>
      </c>
      <c r="Y7" s="10">
        <v>86</v>
      </c>
      <c r="Z7" s="10">
        <v>40</v>
      </c>
      <c r="AA7" s="10">
        <v>115</v>
      </c>
      <c r="AB7" s="10">
        <v>70</v>
      </c>
      <c r="AC7" s="10">
        <v>61</v>
      </c>
      <c r="AD7" s="10">
        <v>28</v>
      </c>
      <c r="AE7" s="10"/>
      <c r="AF7" s="10">
        <v>380</v>
      </c>
      <c r="AG7" s="10">
        <v>370</v>
      </c>
      <c r="AH7" s="10">
        <v>144</v>
      </c>
      <c r="AI7" s="10"/>
      <c r="AJ7" s="10">
        <v>343</v>
      </c>
      <c r="AK7" s="10">
        <v>256</v>
      </c>
      <c r="AL7" s="10">
        <v>73</v>
      </c>
      <c r="AM7" s="10">
        <v>16</v>
      </c>
      <c r="AN7" s="10">
        <v>159</v>
      </c>
      <c r="AO7" s="10"/>
      <c r="AP7" s="10">
        <v>201</v>
      </c>
      <c r="AQ7" s="10">
        <v>354</v>
      </c>
      <c r="AR7" s="10">
        <v>60</v>
      </c>
    </row>
    <row r="8" spans="2:44" ht="30" customHeight="1" x14ac:dyDescent="0.5">
      <c r="B8" s="11" t="s">
        <v>19</v>
      </c>
      <c r="C8" s="11">
        <v>1011</v>
      </c>
      <c r="D8" s="11">
        <v>495</v>
      </c>
      <c r="E8" s="11">
        <v>513</v>
      </c>
      <c r="F8" s="11"/>
      <c r="G8" s="11">
        <v>153</v>
      </c>
      <c r="H8" s="11">
        <v>166</v>
      </c>
      <c r="I8" s="11">
        <v>184</v>
      </c>
      <c r="J8" s="11">
        <v>160</v>
      </c>
      <c r="K8" s="11">
        <v>143</v>
      </c>
      <c r="L8" s="11">
        <v>205</v>
      </c>
      <c r="M8" s="11"/>
      <c r="N8" s="11">
        <v>259</v>
      </c>
      <c r="O8" s="11">
        <v>261</v>
      </c>
      <c r="P8" s="11">
        <v>232</v>
      </c>
      <c r="Q8" s="11">
        <v>255</v>
      </c>
      <c r="R8" s="11"/>
      <c r="S8" s="11">
        <v>142</v>
      </c>
      <c r="T8" s="11">
        <v>121</v>
      </c>
      <c r="U8" s="11">
        <v>81</v>
      </c>
      <c r="V8" s="11">
        <v>90</v>
      </c>
      <c r="W8" s="11">
        <v>77</v>
      </c>
      <c r="X8" s="11">
        <v>84</v>
      </c>
      <c r="Y8" s="11">
        <v>87</v>
      </c>
      <c r="Z8" s="11">
        <v>38</v>
      </c>
      <c r="AA8" s="11">
        <v>112</v>
      </c>
      <c r="AB8" s="11">
        <v>90</v>
      </c>
      <c r="AC8" s="11">
        <v>57</v>
      </c>
      <c r="AD8" s="11">
        <v>32</v>
      </c>
      <c r="AE8" s="11"/>
      <c r="AF8" s="11">
        <v>373</v>
      </c>
      <c r="AG8" s="11">
        <v>379</v>
      </c>
      <c r="AH8" s="11">
        <v>147</v>
      </c>
      <c r="AI8" s="11"/>
      <c r="AJ8" s="11">
        <v>333</v>
      </c>
      <c r="AK8" s="11">
        <v>259</v>
      </c>
      <c r="AL8" s="11">
        <v>71</v>
      </c>
      <c r="AM8" s="11">
        <v>16</v>
      </c>
      <c r="AN8" s="11">
        <v>161</v>
      </c>
      <c r="AO8" s="11"/>
      <c r="AP8" s="11">
        <v>196</v>
      </c>
      <c r="AQ8" s="11">
        <v>357</v>
      </c>
      <c r="AR8" s="11">
        <v>60</v>
      </c>
    </row>
    <row r="9" spans="2:44" x14ac:dyDescent="0.5">
      <c r="B9" s="18" t="s">
        <v>284</v>
      </c>
      <c r="C9" s="17">
        <v>0.33430497090193401</v>
      </c>
      <c r="D9" s="17">
        <v>0.33355044265023898</v>
      </c>
      <c r="E9" s="17">
        <v>0.33173019127215903</v>
      </c>
      <c r="F9" s="17"/>
      <c r="G9" s="17">
        <v>0.29444013202894698</v>
      </c>
      <c r="H9" s="17">
        <v>0.25986544989061799</v>
      </c>
      <c r="I9" s="17">
        <v>0.338430220825848</v>
      </c>
      <c r="J9" s="17">
        <v>0.30907028062505998</v>
      </c>
      <c r="K9" s="17">
        <v>0.363618739242066</v>
      </c>
      <c r="L9" s="17">
        <v>0.42003040774084599</v>
      </c>
      <c r="M9" s="17"/>
      <c r="N9" s="17">
        <v>0.35580550440782999</v>
      </c>
      <c r="O9" s="17">
        <v>0.329452197632219</v>
      </c>
      <c r="P9" s="17">
        <v>0.31919657493980902</v>
      </c>
      <c r="Q9" s="17">
        <v>0.32834017851255498</v>
      </c>
      <c r="R9" s="17"/>
      <c r="S9" s="17">
        <v>0.31251609181932199</v>
      </c>
      <c r="T9" s="17">
        <v>0.30134969315482102</v>
      </c>
      <c r="U9" s="17">
        <v>0.38297812908939</v>
      </c>
      <c r="V9" s="17">
        <v>0.427211212949131</v>
      </c>
      <c r="W9" s="17">
        <v>0.28551736060641197</v>
      </c>
      <c r="X9" s="17">
        <v>0.33340125477059002</v>
      </c>
      <c r="Y9" s="17">
        <v>0.40551131179632699</v>
      </c>
      <c r="Z9" s="17">
        <v>0.38956938946623498</v>
      </c>
      <c r="AA9" s="17">
        <v>0.34427480991412301</v>
      </c>
      <c r="AB9" s="17">
        <v>0.23181656155482899</v>
      </c>
      <c r="AC9" s="17">
        <v>0.29291489131495702</v>
      </c>
      <c r="AD9" s="17">
        <v>0.35797618873557902</v>
      </c>
      <c r="AE9" s="17"/>
      <c r="AF9" s="17">
        <v>0.33927427283513301</v>
      </c>
      <c r="AG9" s="17">
        <v>0.34277430411369397</v>
      </c>
      <c r="AH9" s="17">
        <v>0.33660146577913003</v>
      </c>
      <c r="AI9" s="17"/>
      <c r="AJ9" s="17">
        <v>0.352800331489032</v>
      </c>
      <c r="AK9" s="17">
        <v>0.33861588617739202</v>
      </c>
      <c r="AL9" s="17">
        <v>0.42891057108064801</v>
      </c>
      <c r="AM9" s="17">
        <v>0.182065838845693</v>
      </c>
      <c r="AN9" s="17">
        <v>0.247405873448486</v>
      </c>
      <c r="AO9" s="17"/>
      <c r="AP9" s="17">
        <v>0.39803710048462998</v>
      </c>
      <c r="AQ9" s="17">
        <v>0.35008118727236898</v>
      </c>
      <c r="AR9" s="17">
        <v>0.39772494866880198</v>
      </c>
    </row>
    <row r="10" spans="2:44" x14ac:dyDescent="0.5">
      <c r="B10" s="18" t="s">
        <v>285</v>
      </c>
      <c r="C10" s="17">
        <v>0.46303667058391901</v>
      </c>
      <c r="D10" s="17">
        <v>0.47011683434967599</v>
      </c>
      <c r="E10" s="17">
        <v>0.45980224062874703</v>
      </c>
      <c r="F10" s="17"/>
      <c r="G10" s="17">
        <v>0.43997824081935999</v>
      </c>
      <c r="H10" s="17">
        <v>0.499344487980725</v>
      </c>
      <c r="I10" s="17">
        <v>0.451655806710487</v>
      </c>
      <c r="J10" s="17">
        <v>0.51531412464193604</v>
      </c>
      <c r="K10" s="17">
        <v>0.45172406507566398</v>
      </c>
      <c r="L10" s="17">
        <v>0.42812912676829401</v>
      </c>
      <c r="M10" s="17"/>
      <c r="N10" s="17">
        <v>0.50679864354538895</v>
      </c>
      <c r="O10" s="17">
        <v>0.49105866084021399</v>
      </c>
      <c r="P10" s="17">
        <v>0.43651621154665199</v>
      </c>
      <c r="Q10" s="17">
        <v>0.42146901433537398</v>
      </c>
      <c r="R10" s="17"/>
      <c r="S10" s="17">
        <v>0.4513018030957</v>
      </c>
      <c r="T10" s="17">
        <v>0.54070851110033202</v>
      </c>
      <c r="U10" s="17">
        <v>0.39839431551203103</v>
      </c>
      <c r="V10" s="17">
        <v>0.42332309213075198</v>
      </c>
      <c r="W10" s="17">
        <v>0.44441012023569798</v>
      </c>
      <c r="X10" s="17">
        <v>0.486136017314233</v>
      </c>
      <c r="Y10" s="17">
        <v>0.381465766362938</v>
      </c>
      <c r="Z10" s="17">
        <v>0.462839744854528</v>
      </c>
      <c r="AA10" s="17">
        <v>0.44218680944977601</v>
      </c>
      <c r="AB10" s="17">
        <v>0.54799532756821701</v>
      </c>
      <c r="AC10" s="17">
        <v>0.56297441466635301</v>
      </c>
      <c r="AD10" s="17">
        <v>0.35885756235331101</v>
      </c>
      <c r="AE10" s="17"/>
      <c r="AF10" s="17">
        <v>0.43252579705864802</v>
      </c>
      <c r="AG10" s="17">
        <v>0.51140321163593705</v>
      </c>
      <c r="AH10" s="17">
        <v>0.45792223072263499</v>
      </c>
      <c r="AI10" s="17"/>
      <c r="AJ10" s="17">
        <v>0.47075946961223297</v>
      </c>
      <c r="AK10" s="17">
        <v>0.47924655458242499</v>
      </c>
      <c r="AL10" s="17">
        <v>0.42248943836611602</v>
      </c>
      <c r="AM10" s="17">
        <v>0.40526272674831898</v>
      </c>
      <c r="AN10" s="17">
        <v>0.47082294875401198</v>
      </c>
      <c r="AO10" s="17"/>
      <c r="AP10" s="17">
        <v>0.43091413348479901</v>
      </c>
      <c r="AQ10" s="17">
        <v>0.49898893942230499</v>
      </c>
      <c r="AR10" s="17">
        <v>0.42227346046352998</v>
      </c>
    </row>
    <row r="11" spans="2:44" x14ac:dyDescent="0.5">
      <c r="B11" s="18" t="s">
        <v>286</v>
      </c>
      <c r="C11" s="17">
        <v>0.13587406793581</v>
      </c>
      <c r="D11" s="17">
        <v>0.126680514877826</v>
      </c>
      <c r="E11" s="17">
        <v>0.14393210092540201</v>
      </c>
      <c r="F11" s="17"/>
      <c r="G11" s="17">
        <v>0.18264690886370999</v>
      </c>
      <c r="H11" s="17">
        <v>0.17561540405152901</v>
      </c>
      <c r="I11" s="17">
        <v>0.139095023944906</v>
      </c>
      <c r="J11" s="17">
        <v>0.11280443472085699</v>
      </c>
      <c r="K11" s="17">
        <v>8.2773869245315698E-2</v>
      </c>
      <c r="L11" s="17">
        <v>0.120742711915324</v>
      </c>
      <c r="M11" s="17"/>
      <c r="N11" s="17">
        <v>9.2992169687871898E-2</v>
      </c>
      <c r="O11" s="17">
        <v>0.130303063441082</v>
      </c>
      <c r="P11" s="17">
        <v>0.179081177112692</v>
      </c>
      <c r="Q11" s="17">
        <v>0.14395612434263</v>
      </c>
      <c r="R11" s="17"/>
      <c r="S11" s="17">
        <v>0.15871620259167701</v>
      </c>
      <c r="T11" s="17">
        <v>0.109999585864287</v>
      </c>
      <c r="U11" s="17">
        <v>0.16917173961519599</v>
      </c>
      <c r="V11" s="17">
        <v>8.6094175340442503E-2</v>
      </c>
      <c r="W11" s="17">
        <v>0.195734619605893</v>
      </c>
      <c r="X11" s="17">
        <v>0.120605997263959</v>
      </c>
      <c r="Y11" s="17">
        <v>0.14171684192175199</v>
      </c>
      <c r="Z11" s="17">
        <v>9.7568570275655297E-2</v>
      </c>
      <c r="AA11" s="17">
        <v>0.135799868812679</v>
      </c>
      <c r="AB11" s="17">
        <v>9.5163104659826095E-2</v>
      </c>
      <c r="AC11" s="17">
        <v>0.14411069401869001</v>
      </c>
      <c r="AD11" s="17">
        <v>0.212930806050523</v>
      </c>
      <c r="AE11" s="17"/>
      <c r="AF11" s="17">
        <v>0.15643224952159199</v>
      </c>
      <c r="AG11" s="17">
        <v>9.1196746943762202E-2</v>
      </c>
      <c r="AH11" s="17">
        <v>0.14260136820256</v>
      </c>
      <c r="AI11" s="17"/>
      <c r="AJ11" s="17">
        <v>0.108666800668294</v>
      </c>
      <c r="AK11" s="17">
        <v>0.123082959819938</v>
      </c>
      <c r="AL11" s="17">
        <v>6.4727430243670406E-2</v>
      </c>
      <c r="AM11" s="17">
        <v>0.34603154807501402</v>
      </c>
      <c r="AN11" s="17">
        <v>0.21248867409986399</v>
      </c>
      <c r="AO11" s="17"/>
      <c r="AP11" s="17">
        <v>0.13007278170954301</v>
      </c>
      <c r="AQ11" s="17">
        <v>0.108228159547199</v>
      </c>
      <c r="AR11" s="17">
        <v>7.6508393243052003E-2</v>
      </c>
    </row>
    <row r="12" spans="2:44" x14ac:dyDescent="0.5">
      <c r="B12" s="18" t="s">
        <v>287</v>
      </c>
      <c r="C12" s="17">
        <v>1.45031507405646E-2</v>
      </c>
      <c r="D12" s="17">
        <v>1.53391906065322E-2</v>
      </c>
      <c r="E12" s="17">
        <v>1.3808994035194901E-2</v>
      </c>
      <c r="F12" s="17"/>
      <c r="G12" s="17">
        <v>2.5025202149329601E-2</v>
      </c>
      <c r="H12" s="17">
        <v>1.8374809417771702E-2</v>
      </c>
      <c r="I12" s="17">
        <v>2.4499353779046499E-2</v>
      </c>
      <c r="J12" s="17">
        <v>8.5295415519404897E-3</v>
      </c>
      <c r="K12" s="17">
        <v>6.8552824432000304E-3</v>
      </c>
      <c r="L12" s="17">
        <v>4.5426956371264803E-3</v>
      </c>
      <c r="M12" s="17"/>
      <c r="N12" s="17">
        <v>3.5289332222175999E-3</v>
      </c>
      <c r="O12" s="17">
        <v>1.5419126557351301E-2</v>
      </c>
      <c r="P12" s="17">
        <v>1.9348110663977399E-2</v>
      </c>
      <c r="Q12" s="17">
        <v>1.67116236518704E-2</v>
      </c>
      <c r="R12" s="17"/>
      <c r="S12" s="17">
        <v>2.88333311391301E-2</v>
      </c>
      <c r="T12" s="17">
        <v>2.4828241320131401E-2</v>
      </c>
      <c r="U12" s="17">
        <v>0</v>
      </c>
      <c r="V12" s="17">
        <v>0</v>
      </c>
      <c r="W12" s="17">
        <v>2.7175852509629301E-2</v>
      </c>
      <c r="X12" s="17">
        <v>0</v>
      </c>
      <c r="Y12" s="17">
        <v>1.07528027676034E-2</v>
      </c>
      <c r="Z12" s="17">
        <v>2.5923279587947701E-2</v>
      </c>
      <c r="AA12" s="17">
        <v>8.4718458759100498E-3</v>
      </c>
      <c r="AB12" s="17">
        <v>2.90211769796682E-2</v>
      </c>
      <c r="AC12" s="17">
        <v>0</v>
      </c>
      <c r="AD12" s="17">
        <v>0</v>
      </c>
      <c r="AE12" s="17"/>
      <c r="AF12" s="17">
        <v>1.3825013476291901E-2</v>
      </c>
      <c r="AG12" s="17">
        <v>1.3661111071816801E-2</v>
      </c>
      <c r="AH12" s="17">
        <v>1.6419520506806801E-2</v>
      </c>
      <c r="AI12" s="17"/>
      <c r="AJ12" s="17">
        <v>1.89862281219738E-2</v>
      </c>
      <c r="AK12" s="17">
        <v>1.1565420176761499E-2</v>
      </c>
      <c r="AL12" s="17">
        <v>3.0017170920390801E-2</v>
      </c>
      <c r="AM12" s="17">
        <v>0</v>
      </c>
      <c r="AN12" s="17">
        <v>1.43061828564068E-2</v>
      </c>
      <c r="AO12" s="17"/>
      <c r="AP12" s="17">
        <v>1.0321612480535401E-2</v>
      </c>
      <c r="AQ12" s="17">
        <v>1.1160708688428301E-2</v>
      </c>
      <c r="AR12" s="17">
        <v>3.5534749949743399E-2</v>
      </c>
    </row>
    <row r="13" spans="2:44" x14ac:dyDescent="0.5">
      <c r="B13" s="18" t="s">
        <v>288</v>
      </c>
      <c r="C13" s="17">
        <v>1.34167630812419E-2</v>
      </c>
      <c r="D13" s="17">
        <v>1.3319404556336199E-2</v>
      </c>
      <c r="E13" s="17">
        <v>1.36150015666207E-2</v>
      </c>
      <c r="F13" s="17"/>
      <c r="G13" s="17">
        <v>2.02586338661912E-2</v>
      </c>
      <c r="H13" s="17">
        <v>2.58380273350102E-2</v>
      </c>
      <c r="I13" s="17">
        <v>0</v>
      </c>
      <c r="J13" s="17">
        <v>1.9934458255703801E-2</v>
      </c>
      <c r="K13" s="17">
        <v>8.3444267110256293E-3</v>
      </c>
      <c r="L13" s="17">
        <v>8.6768033128163408E-3</v>
      </c>
      <c r="M13" s="17"/>
      <c r="N13" s="17">
        <v>4.5554134235602801E-3</v>
      </c>
      <c r="O13" s="17">
        <v>1.5026566583872501E-2</v>
      </c>
      <c r="P13" s="17">
        <v>2.3256244083656601E-2</v>
      </c>
      <c r="Q13" s="17">
        <v>1.20355582735081E-2</v>
      </c>
      <c r="R13" s="17"/>
      <c r="S13" s="17">
        <v>1.6113675048798098E-2</v>
      </c>
      <c r="T13" s="17">
        <v>0</v>
      </c>
      <c r="U13" s="17">
        <v>0</v>
      </c>
      <c r="V13" s="17">
        <v>1.0375627770992501E-2</v>
      </c>
      <c r="W13" s="17">
        <v>2.26738853729485E-2</v>
      </c>
      <c r="X13" s="17">
        <v>1.19595763275843E-2</v>
      </c>
      <c r="Y13" s="17">
        <v>2.46679552562598E-2</v>
      </c>
      <c r="Z13" s="17">
        <v>0</v>
      </c>
      <c r="AA13" s="17">
        <v>2.7501508068818299E-2</v>
      </c>
      <c r="AB13" s="17">
        <v>2.6509651694757101E-2</v>
      </c>
      <c r="AC13" s="17">
        <v>0</v>
      </c>
      <c r="AD13" s="17">
        <v>0</v>
      </c>
      <c r="AE13" s="17"/>
      <c r="AF13" s="17">
        <v>2.17932779518435E-2</v>
      </c>
      <c r="AG13" s="17">
        <v>6.0349504308422298E-3</v>
      </c>
      <c r="AH13" s="17">
        <v>6.3940019231993397E-3</v>
      </c>
      <c r="AI13" s="17"/>
      <c r="AJ13" s="17">
        <v>1.5014825222023499E-2</v>
      </c>
      <c r="AK13" s="17">
        <v>8.2495820738378509E-3</v>
      </c>
      <c r="AL13" s="17">
        <v>0</v>
      </c>
      <c r="AM13" s="17">
        <v>6.6639886330974299E-2</v>
      </c>
      <c r="AN13" s="17">
        <v>1.2446126932166599E-2</v>
      </c>
      <c r="AO13" s="17"/>
      <c r="AP13" s="17">
        <v>9.6981609128555593E-3</v>
      </c>
      <c r="AQ13" s="17">
        <v>5.6453699418075399E-3</v>
      </c>
      <c r="AR13" s="17">
        <v>1.9918151520504E-2</v>
      </c>
    </row>
    <row r="14" spans="2:44" x14ac:dyDescent="0.5">
      <c r="B14" s="18" t="s">
        <v>87</v>
      </c>
      <c r="C14" s="17">
        <v>3.88643767565309E-2</v>
      </c>
      <c r="D14" s="17">
        <v>4.0993612959390302E-2</v>
      </c>
      <c r="E14" s="17">
        <v>3.7111471571877101E-2</v>
      </c>
      <c r="F14" s="17"/>
      <c r="G14" s="17">
        <v>3.7650882272462403E-2</v>
      </c>
      <c r="H14" s="17">
        <v>2.0961821324345199E-2</v>
      </c>
      <c r="I14" s="17">
        <v>4.6319594739711402E-2</v>
      </c>
      <c r="J14" s="17">
        <v>3.4347160204502403E-2</v>
      </c>
      <c r="K14" s="17">
        <v>8.6683617282728595E-2</v>
      </c>
      <c r="L14" s="17">
        <v>1.7878254625592199E-2</v>
      </c>
      <c r="M14" s="17"/>
      <c r="N14" s="17">
        <v>3.6319335713131E-2</v>
      </c>
      <c r="O14" s="17">
        <v>1.8740384945260299E-2</v>
      </c>
      <c r="P14" s="17">
        <v>2.2601681653213499E-2</v>
      </c>
      <c r="Q14" s="17">
        <v>7.7487500884061894E-2</v>
      </c>
      <c r="R14" s="17"/>
      <c r="S14" s="17">
        <v>3.2518896305372698E-2</v>
      </c>
      <c r="T14" s="17">
        <v>2.31139685604283E-2</v>
      </c>
      <c r="U14" s="17">
        <v>4.9455815783382401E-2</v>
      </c>
      <c r="V14" s="17">
        <v>5.2995891808682E-2</v>
      </c>
      <c r="W14" s="17">
        <v>2.4488161669419702E-2</v>
      </c>
      <c r="X14" s="17">
        <v>4.7897154323634498E-2</v>
      </c>
      <c r="Y14" s="17">
        <v>3.5885321895120399E-2</v>
      </c>
      <c r="Z14" s="17">
        <v>2.4099015815633899E-2</v>
      </c>
      <c r="AA14" s="17">
        <v>4.1765157878694503E-2</v>
      </c>
      <c r="AB14" s="17">
        <v>6.9494177542702998E-2</v>
      </c>
      <c r="AC14" s="17">
        <v>0</v>
      </c>
      <c r="AD14" s="17">
        <v>7.0235442860587596E-2</v>
      </c>
      <c r="AE14" s="17"/>
      <c r="AF14" s="17">
        <v>3.6149389156491803E-2</v>
      </c>
      <c r="AG14" s="17">
        <v>3.4929675803947298E-2</v>
      </c>
      <c r="AH14" s="17">
        <v>4.00614128656685E-2</v>
      </c>
      <c r="AI14" s="17"/>
      <c r="AJ14" s="17">
        <v>3.3772344886444101E-2</v>
      </c>
      <c r="AK14" s="17">
        <v>3.9239597169646298E-2</v>
      </c>
      <c r="AL14" s="17">
        <v>5.3855389389175098E-2</v>
      </c>
      <c r="AM14" s="17">
        <v>0</v>
      </c>
      <c r="AN14" s="17">
        <v>4.2530193909064297E-2</v>
      </c>
      <c r="AO14" s="17"/>
      <c r="AP14" s="17">
        <v>2.0956210927637602E-2</v>
      </c>
      <c r="AQ14" s="17">
        <v>2.5895635127892499E-2</v>
      </c>
      <c r="AR14" s="17">
        <v>4.80402961543695E-2</v>
      </c>
    </row>
    <row r="15" spans="2:44" x14ac:dyDescent="0.5">
      <c r="B15" s="18" t="s">
        <v>289</v>
      </c>
      <c r="C15" s="21">
        <v>0.79734164148585296</v>
      </c>
      <c r="D15" s="21">
        <v>0.80366727699991503</v>
      </c>
      <c r="E15" s="21">
        <v>0.79153243190090505</v>
      </c>
      <c r="F15" s="21"/>
      <c r="G15" s="21">
        <v>0.73441837284830702</v>
      </c>
      <c r="H15" s="21">
        <v>0.75920993787134405</v>
      </c>
      <c r="I15" s="21">
        <v>0.79008602753633606</v>
      </c>
      <c r="J15" s="21">
        <v>0.82438440526699597</v>
      </c>
      <c r="K15" s="21">
        <v>0.81534280431772999</v>
      </c>
      <c r="L15" s="21">
        <v>0.84815953450914106</v>
      </c>
      <c r="M15" s="21"/>
      <c r="N15" s="21">
        <v>0.86260414795321905</v>
      </c>
      <c r="O15" s="21">
        <v>0.82051085847243399</v>
      </c>
      <c r="P15" s="21">
        <v>0.75571278648646001</v>
      </c>
      <c r="Q15" s="21">
        <v>0.74980919284792902</v>
      </c>
      <c r="R15" s="21"/>
      <c r="S15" s="21">
        <v>0.76381789491502206</v>
      </c>
      <c r="T15" s="21">
        <v>0.84205820425515299</v>
      </c>
      <c r="U15" s="21">
        <v>0.78137244460142097</v>
      </c>
      <c r="V15" s="21">
        <v>0.85053430507988304</v>
      </c>
      <c r="W15" s="21">
        <v>0.72992748084211001</v>
      </c>
      <c r="X15" s="21">
        <v>0.81953727208482297</v>
      </c>
      <c r="Y15" s="21">
        <v>0.78697707815926499</v>
      </c>
      <c r="Z15" s="21">
        <v>0.85240913432076304</v>
      </c>
      <c r="AA15" s="21">
        <v>0.78646161936389902</v>
      </c>
      <c r="AB15" s="21">
        <v>0.779811889123046</v>
      </c>
      <c r="AC15" s="21">
        <v>0.85588930598130997</v>
      </c>
      <c r="AD15" s="21">
        <v>0.71683375108889003</v>
      </c>
      <c r="AE15" s="21"/>
      <c r="AF15" s="21">
        <v>0.77180006989378103</v>
      </c>
      <c r="AG15" s="21">
        <v>0.85417751574963097</v>
      </c>
      <c r="AH15" s="21">
        <v>0.79452369650176502</v>
      </c>
      <c r="AI15" s="21"/>
      <c r="AJ15" s="21">
        <v>0.82355980110126503</v>
      </c>
      <c r="AK15" s="21">
        <v>0.81786244075981696</v>
      </c>
      <c r="AL15" s="21">
        <v>0.85140000944676397</v>
      </c>
      <c r="AM15" s="21">
        <v>0.58732856559401203</v>
      </c>
      <c r="AN15" s="21">
        <v>0.71822882220249795</v>
      </c>
      <c r="AO15" s="21"/>
      <c r="AP15" s="21">
        <v>0.82895123396942805</v>
      </c>
      <c r="AQ15" s="21">
        <v>0.84907012669467297</v>
      </c>
      <c r="AR15" s="21">
        <v>0.81999840913233102</v>
      </c>
    </row>
    <row r="16" spans="2:44" x14ac:dyDescent="0.5">
      <c r="B16" s="18" t="s">
        <v>290</v>
      </c>
      <c r="C16" s="21">
        <v>2.7919913821806499E-2</v>
      </c>
      <c r="D16" s="21">
        <v>2.8658595162868401E-2</v>
      </c>
      <c r="E16" s="21">
        <v>2.74239956018155E-2</v>
      </c>
      <c r="F16" s="21"/>
      <c r="G16" s="21">
        <v>4.5283836015520801E-2</v>
      </c>
      <c r="H16" s="21">
        <v>4.4212836752781898E-2</v>
      </c>
      <c r="I16" s="21">
        <v>2.4499353779046499E-2</v>
      </c>
      <c r="J16" s="21">
        <v>2.8463999807644299E-2</v>
      </c>
      <c r="K16" s="21">
        <v>1.51997091542257E-2</v>
      </c>
      <c r="L16" s="21">
        <v>1.3219498949942799E-2</v>
      </c>
      <c r="M16" s="21"/>
      <c r="N16" s="21">
        <v>8.08434664577788E-3</v>
      </c>
      <c r="O16" s="21">
        <v>3.0445693141223799E-2</v>
      </c>
      <c r="P16" s="21">
        <v>4.2604354747634E-2</v>
      </c>
      <c r="Q16" s="21">
        <v>2.87471819253785E-2</v>
      </c>
      <c r="R16" s="21"/>
      <c r="S16" s="21">
        <v>4.4947006187928198E-2</v>
      </c>
      <c r="T16" s="21">
        <v>2.4828241320131401E-2</v>
      </c>
      <c r="U16" s="21">
        <v>0</v>
      </c>
      <c r="V16" s="21">
        <v>1.0375627770992501E-2</v>
      </c>
      <c r="W16" s="21">
        <v>4.9849737882577801E-2</v>
      </c>
      <c r="X16" s="21">
        <v>1.19595763275843E-2</v>
      </c>
      <c r="Y16" s="21">
        <v>3.5420758023863103E-2</v>
      </c>
      <c r="Z16" s="21">
        <v>2.5923279587947701E-2</v>
      </c>
      <c r="AA16" s="21">
        <v>3.5973353944728399E-2</v>
      </c>
      <c r="AB16" s="21">
        <v>5.5530828674425298E-2</v>
      </c>
      <c r="AC16" s="21">
        <v>0</v>
      </c>
      <c r="AD16" s="21">
        <v>0</v>
      </c>
      <c r="AE16" s="21"/>
      <c r="AF16" s="21">
        <v>3.5618291428135301E-2</v>
      </c>
      <c r="AG16" s="21">
        <v>1.9696061502658999E-2</v>
      </c>
      <c r="AH16" s="21">
        <v>2.28135224300062E-2</v>
      </c>
      <c r="AI16" s="21"/>
      <c r="AJ16" s="21">
        <v>3.4001053343997299E-2</v>
      </c>
      <c r="AK16" s="21">
        <v>1.98150022505993E-2</v>
      </c>
      <c r="AL16" s="21">
        <v>3.0017170920390801E-2</v>
      </c>
      <c r="AM16" s="21">
        <v>6.6639886330974299E-2</v>
      </c>
      <c r="AN16" s="21">
        <v>2.6752309788573399E-2</v>
      </c>
      <c r="AO16" s="21"/>
      <c r="AP16" s="21">
        <v>2.0019773393391001E-2</v>
      </c>
      <c r="AQ16" s="21">
        <v>1.68060786302359E-2</v>
      </c>
      <c r="AR16" s="21">
        <v>5.5452901470247402E-2</v>
      </c>
    </row>
    <row r="17" spans="2:44" x14ac:dyDescent="0.5">
      <c r="B17" s="18" t="s">
        <v>90</v>
      </c>
      <c r="C17" s="22">
        <v>0.76942172766404604</v>
      </c>
      <c r="D17" s="22">
        <v>0.77500868183704696</v>
      </c>
      <c r="E17" s="22">
        <v>0.76410843629908998</v>
      </c>
      <c r="F17" s="22"/>
      <c r="G17" s="22">
        <v>0.68913453683278603</v>
      </c>
      <c r="H17" s="22">
        <v>0.71499710111856196</v>
      </c>
      <c r="I17" s="22">
        <v>0.76558667375728895</v>
      </c>
      <c r="J17" s="22">
        <v>0.79592040545935205</v>
      </c>
      <c r="K17" s="22">
        <v>0.80014309516350401</v>
      </c>
      <c r="L17" s="22">
        <v>0.83494003555919805</v>
      </c>
      <c r="M17" s="22"/>
      <c r="N17" s="22">
        <v>0.85451980130744198</v>
      </c>
      <c r="O17" s="22">
        <v>0.79006516533120996</v>
      </c>
      <c r="P17" s="22">
        <v>0.71310843173882599</v>
      </c>
      <c r="Q17" s="22">
        <v>0.72106201092255096</v>
      </c>
      <c r="R17" s="22"/>
      <c r="S17" s="22">
        <v>0.71887088872709404</v>
      </c>
      <c r="T17" s="22">
        <v>0.81722996293502104</v>
      </c>
      <c r="U17" s="22">
        <v>0.78137244460142097</v>
      </c>
      <c r="V17" s="22">
        <v>0.84015867730889005</v>
      </c>
      <c r="W17" s="22">
        <v>0.68007774295953205</v>
      </c>
      <c r="X17" s="22">
        <v>0.80757769575723803</v>
      </c>
      <c r="Y17" s="22">
        <v>0.75155632013540197</v>
      </c>
      <c r="Z17" s="22">
        <v>0.826485854732815</v>
      </c>
      <c r="AA17" s="22">
        <v>0.75048826541917002</v>
      </c>
      <c r="AB17" s="22">
        <v>0.72428106044861995</v>
      </c>
      <c r="AC17" s="22">
        <v>0.85588930598130997</v>
      </c>
      <c r="AD17" s="22">
        <v>0.71683375108889003</v>
      </c>
      <c r="AE17" s="22"/>
      <c r="AF17" s="22">
        <v>0.73618177846564503</v>
      </c>
      <c r="AG17" s="22">
        <v>0.83448145424697195</v>
      </c>
      <c r="AH17" s="22">
        <v>0.77171017407175901</v>
      </c>
      <c r="AI17" s="22"/>
      <c r="AJ17" s="22">
        <v>0.78955874775726798</v>
      </c>
      <c r="AK17" s="22">
        <v>0.798047438509218</v>
      </c>
      <c r="AL17" s="22">
        <v>0.82138283852637295</v>
      </c>
      <c r="AM17" s="22">
        <v>0.52068867926303797</v>
      </c>
      <c r="AN17" s="22">
        <v>0.69147651241392505</v>
      </c>
      <c r="AO17" s="22"/>
      <c r="AP17" s="22">
        <v>0.80893146057603704</v>
      </c>
      <c r="AQ17" s="22">
        <v>0.83226404806443699</v>
      </c>
      <c r="AR17" s="22">
        <v>0.76454550766208396</v>
      </c>
    </row>
    <row r="18" spans="2:44" x14ac:dyDescent="0.5">
      <c r="B18" s="16" t="s">
        <v>194</v>
      </c>
    </row>
    <row r="19" spans="2:44" x14ac:dyDescent="0.5">
      <c r="B19" t="s">
        <v>76</v>
      </c>
    </row>
    <row r="20" spans="2:44" x14ac:dyDescent="0.5">
      <c r="B20" t="s">
        <v>77</v>
      </c>
    </row>
    <row r="22" spans="2:44" x14ac:dyDescent="0.5">
      <c r="B22" s="8" t="str">
        <f>HYPERLINK("#'Contents'!A1", "Return to Contents")</f>
        <v>Return to Contents</v>
      </c>
    </row>
  </sheetData>
  <mergeCells count="8">
    <mergeCell ref="AJ5:AN5"/>
    <mergeCell ref="AP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B2:AR22"/>
  <sheetViews>
    <sheetView showGridLines="0" workbookViewId="0">
      <pane xSplit="2" topLeftCell="C1" activePane="topRight" state="frozen"/>
      <selection pane="topRight"/>
    </sheetView>
  </sheetViews>
  <sheetFormatPr defaultColWidth="10.8203125" defaultRowHeight="14.35" x14ac:dyDescent="0.5"/>
  <cols>
    <col min="2" max="2" width="25.703125" customWidth="1"/>
    <col min="3" max="5" width="10.703125" customWidth="1"/>
    <col min="6" max="6" width="2.17578125" customWidth="1"/>
    <col min="7" max="12" width="10.703125" customWidth="1"/>
    <col min="13" max="13" width="2.17578125" customWidth="1"/>
    <col min="14" max="17" width="10.703125" customWidth="1"/>
    <col min="18" max="18" width="2.17578125" customWidth="1"/>
    <col min="19" max="30" width="10.703125" customWidth="1"/>
    <col min="31" max="31" width="2.17578125" customWidth="1"/>
    <col min="32" max="34" width="10.703125" customWidth="1"/>
    <col min="35" max="35" width="2.17578125" customWidth="1"/>
    <col min="36" max="40" width="10.703125" customWidth="1"/>
    <col min="41" max="41" width="2.17578125" customWidth="1"/>
    <col min="42" max="44" width="10.703125" customWidth="1"/>
    <col min="45" max="45" width="2.17578125" customWidth="1"/>
  </cols>
  <sheetData>
    <row r="2" spans="2:44" ht="40" customHeight="1" x14ac:dyDescent="0.5">
      <c r="D2" s="30" t="s">
        <v>294</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row>
    <row r="5" spans="2:44" ht="30" customHeight="1" x14ac:dyDescent="0.5">
      <c r="B5" s="15"/>
      <c r="C5" s="15"/>
      <c r="D5" s="29" t="s">
        <v>50</v>
      </c>
      <c r="E5" s="29"/>
      <c r="F5" s="15"/>
      <c r="G5" s="29" t="s">
        <v>51</v>
      </c>
      <c r="H5" s="29"/>
      <c r="I5" s="29"/>
      <c r="J5" s="29"/>
      <c r="K5" s="29"/>
      <c r="L5" s="29"/>
      <c r="M5" s="15"/>
      <c r="N5" s="29" t="s">
        <v>52</v>
      </c>
      <c r="O5" s="29"/>
      <c r="P5" s="29"/>
      <c r="Q5" s="29"/>
      <c r="R5" s="15"/>
      <c r="S5" s="29" t="s">
        <v>53</v>
      </c>
      <c r="T5" s="29"/>
      <c r="U5" s="29"/>
      <c r="V5" s="29"/>
      <c r="W5" s="29"/>
      <c r="X5" s="29"/>
      <c r="Y5" s="29"/>
      <c r="Z5" s="29"/>
      <c r="AA5" s="29"/>
      <c r="AB5" s="29"/>
      <c r="AC5" s="29"/>
      <c r="AD5" s="29"/>
      <c r="AE5" s="15"/>
      <c r="AF5" s="29" t="s">
        <v>54</v>
      </c>
      <c r="AG5" s="29"/>
      <c r="AH5" s="29"/>
      <c r="AI5" s="15"/>
      <c r="AJ5" s="29" t="s">
        <v>55</v>
      </c>
      <c r="AK5" s="29"/>
      <c r="AL5" s="29"/>
      <c r="AM5" s="29"/>
      <c r="AN5" s="29"/>
      <c r="AO5" s="15"/>
      <c r="AP5" s="29" t="s">
        <v>56</v>
      </c>
      <c r="AQ5" s="29"/>
      <c r="AR5" s="29"/>
    </row>
    <row r="6" spans="2:44" ht="43" x14ac:dyDescent="0.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row>
    <row r="7" spans="2:44" ht="30" customHeight="1" x14ac:dyDescent="0.5">
      <c r="B7" s="10" t="s">
        <v>18</v>
      </c>
      <c r="C7" s="10">
        <v>975</v>
      </c>
      <c r="D7" s="10">
        <v>476</v>
      </c>
      <c r="E7" s="10">
        <v>499</v>
      </c>
      <c r="F7" s="10"/>
      <c r="G7" s="10">
        <v>158</v>
      </c>
      <c r="H7" s="10">
        <v>159</v>
      </c>
      <c r="I7" s="10">
        <v>151</v>
      </c>
      <c r="J7" s="10">
        <v>158</v>
      </c>
      <c r="K7" s="10">
        <v>131</v>
      </c>
      <c r="L7" s="10">
        <v>218</v>
      </c>
      <c r="M7" s="10"/>
      <c r="N7" s="10">
        <v>257</v>
      </c>
      <c r="O7" s="10">
        <v>270</v>
      </c>
      <c r="P7" s="10">
        <v>194</v>
      </c>
      <c r="Q7" s="10">
        <v>251</v>
      </c>
      <c r="R7" s="10"/>
      <c r="S7" s="10">
        <v>139</v>
      </c>
      <c r="T7" s="10">
        <v>140</v>
      </c>
      <c r="U7" s="10">
        <v>79</v>
      </c>
      <c r="V7" s="10">
        <v>92</v>
      </c>
      <c r="W7" s="10">
        <v>72</v>
      </c>
      <c r="X7" s="10">
        <v>106</v>
      </c>
      <c r="Y7" s="10">
        <v>67</v>
      </c>
      <c r="Z7" s="10">
        <v>32</v>
      </c>
      <c r="AA7" s="10">
        <v>103</v>
      </c>
      <c r="AB7" s="10">
        <v>71</v>
      </c>
      <c r="AC7" s="10">
        <v>41</v>
      </c>
      <c r="AD7" s="10">
        <v>33</v>
      </c>
      <c r="AE7" s="10"/>
      <c r="AF7" s="10">
        <v>332</v>
      </c>
      <c r="AG7" s="10">
        <v>394</v>
      </c>
      <c r="AH7" s="10">
        <v>144</v>
      </c>
      <c r="AI7" s="10"/>
      <c r="AJ7" s="10">
        <v>327</v>
      </c>
      <c r="AK7" s="10">
        <v>261</v>
      </c>
      <c r="AL7" s="10">
        <v>70</v>
      </c>
      <c r="AM7" s="10">
        <v>19</v>
      </c>
      <c r="AN7" s="10">
        <v>146</v>
      </c>
      <c r="AO7" s="10"/>
      <c r="AP7" s="10">
        <v>187</v>
      </c>
      <c r="AQ7" s="10">
        <v>350</v>
      </c>
      <c r="AR7" s="10">
        <v>73</v>
      </c>
    </row>
    <row r="8" spans="2:44" ht="30" customHeight="1" x14ac:dyDescent="0.5">
      <c r="B8" s="11" t="s">
        <v>19</v>
      </c>
      <c r="C8" s="11">
        <v>980</v>
      </c>
      <c r="D8" s="11">
        <v>490</v>
      </c>
      <c r="E8" s="11">
        <v>490</v>
      </c>
      <c r="F8" s="11"/>
      <c r="G8" s="11">
        <v>152</v>
      </c>
      <c r="H8" s="11">
        <v>186</v>
      </c>
      <c r="I8" s="11">
        <v>157</v>
      </c>
      <c r="J8" s="11">
        <v>165</v>
      </c>
      <c r="K8" s="11">
        <v>122</v>
      </c>
      <c r="L8" s="11">
        <v>199</v>
      </c>
      <c r="M8" s="11"/>
      <c r="N8" s="11">
        <v>257</v>
      </c>
      <c r="O8" s="11">
        <v>258</v>
      </c>
      <c r="P8" s="11">
        <v>206</v>
      </c>
      <c r="Q8" s="11">
        <v>257</v>
      </c>
      <c r="R8" s="11"/>
      <c r="S8" s="11">
        <v>136</v>
      </c>
      <c r="T8" s="11">
        <v>136</v>
      </c>
      <c r="U8" s="11">
        <v>79</v>
      </c>
      <c r="V8" s="11">
        <v>92</v>
      </c>
      <c r="W8" s="11">
        <v>71</v>
      </c>
      <c r="X8" s="11">
        <v>100</v>
      </c>
      <c r="Y8" s="11">
        <v>67</v>
      </c>
      <c r="Z8" s="11">
        <v>30</v>
      </c>
      <c r="AA8" s="11">
        <v>101</v>
      </c>
      <c r="AB8" s="11">
        <v>90</v>
      </c>
      <c r="AC8" s="11">
        <v>40</v>
      </c>
      <c r="AD8" s="11">
        <v>38</v>
      </c>
      <c r="AE8" s="11"/>
      <c r="AF8" s="11">
        <v>325</v>
      </c>
      <c r="AG8" s="11">
        <v>403</v>
      </c>
      <c r="AH8" s="11">
        <v>151</v>
      </c>
      <c r="AI8" s="11"/>
      <c r="AJ8" s="11">
        <v>321</v>
      </c>
      <c r="AK8" s="11">
        <v>262</v>
      </c>
      <c r="AL8" s="11">
        <v>68</v>
      </c>
      <c r="AM8" s="11">
        <v>18</v>
      </c>
      <c r="AN8" s="11">
        <v>150</v>
      </c>
      <c r="AO8" s="11"/>
      <c r="AP8" s="11">
        <v>185</v>
      </c>
      <c r="AQ8" s="11">
        <v>351</v>
      </c>
      <c r="AR8" s="11">
        <v>71</v>
      </c>
    </row>
    <row r="9" spans="2:44" x14ac:dyDescent="0.5">
      <c r="B9" s="18" t="s">
        <v>284</v>
      </c>
      <c r="C9" s="17">
        <v>0.34156806061273698</v>
      </c>
      <c r="D9" s="17">
        <v>0.35538170520051299</v>
      </c>
      <c r="E9" s="17">
        <v>0.32775633733788401</v>
      </c>
      <c r="F9" s="17"/>
      <c r="G9" s="17">
        <v>0.36485928334955398</v>
      </c>
      <c r="H9" s="17">
        <v>0.31068453686276098</v>
      </c>
      <c r="I9" s="17">
        <v>0.25420124282883899</v>
      </c>
      <c r="J9" s="17">
        <v>0.33196180043537998</v>
      </c>
      <c r="K9" s="17">
        <v>0.36181379517839901</v>
      </c>
      <c r="L9" s="17">
        <v>0.41708688184921</v>
      </c>
      <c r="M9" s="17"/>
      <c r="N9" s="17">
        <v>0.39319232507924201</v>
      </c>
      <c r="O9" s="17">
        <v>0.357497410373322</v>
      </c>
      <c r="P9" s="17">
        <v>0.30248069371960001</v>
      </c>
      <c r="Q9" s="17">
        <v>0.301831147334436</v>
      </c>
      <c r="R9" s="17"/>
      <c r="S9" s="17">
        <v>0.34738103983513502</v>
      </c>
      <c r="T9" s="17">
        <v>0.29280178518057598</v>
      </c>
      <c r="U9" s="17">
        <v>0.312494673038264</v>
      </c>
      <c r="V9" s="17">
        <v>0.38557432516689899</v>
      </c>
      <c r="W9" s="17">
        <v>0.32282171181691599</v>
      </c>
      <c r="X9" s="17">
        <v>0.29838905232120899</v>
      </c>
      <c r="Y9" s="17">
        <v>0.37702600969588701</v>
      </c>
      <c r="Z9" s="17">
        <v>0.40144261327242797</v>
      </c>
      <c r="AA9" s="17">
        <v>0.39755703706201401</v>
      </c>
      <c r="AB9" s="17">
        <v>0.37432160156665301</v>
      </c>
      <c r="AC9" s="17">
        <v>0.27812995753556702</v>
      </c>
      <c r="AD9" s="17">
        <v>0.32782025583602598</v>
      </c>
      <c r="AE9" s="17"/>
      <c r="AF9" s="17">
        <v>0.34490023069564801</v>
      </c>
      <c r="AG9" s="17">
        <v>0.34847774900839701</v>
      </c>
      <c r="AH9" s="17">
        <v>0.32743050750663</v>
      </c>
      <c r="AI9" s="17"/>
      <c r="AJ9" s="17">
        <v>0.36611034886376698</v>
      </c>
      <c r="AK9" s="17">
        <v>0.35104183948538198</v>
      </c>
      <c r="AL9" s="17">
        <v>0.338065597138687</v>
      </c>
      <c r="AM9" s="17">
        <v>0.20236332262399001</v>
      </c>
      <c r="AN9" s="17">
        <v>0.30103363569108199</v>
      </c>
      <c r="AO9" s="17"/>
      <c r="AP9" s="17">
        <v>0.41805569018025102</v>
      </c>
      <c r="AQ9" s="17">
        <v>0.34425572105753699</v>
      </c>
      <c r="AR9" s="17">
        <v>0.36725717668615099</v>
      </c>
    </row>
    <row r="10" spans="2:44" x14ac:dyDescent="0.5">
      <c r="B10" s="18" t="s">
        <v>285</v>
      </c>
      <c r="C10" s="17">
        <v>0.46359098047942499</v>
      </c>
      <c r="D10" s="17">
        <v>0.45211780543418301</v>
      </c>
      <c r="E10" s="17">
        <v>0.47506255974309403</v>
      </c>
      <c r="F10" s="17"/>
      <c r="G10" s="17">
        <v>0.41073707081940802</v>
      </c>
      <c r="H10" s="17">
        <v>0.45590924423390899</v>
      </c>
      <c r="I10" s="17">
        <v>0.53339094920132202</v>
      </c>
      <c r="J10" s="17">
        <v>0.443962853877235</v>
      </c>
      <c r="K10" s="17">
        <v>0.488384624600885</v>
      </c>
      <c r="L10" s="17">
        <v>0.457032684733303</v>
      </c>
      <c r="M10" s="17"/>
      <c r="N10" s="17">
        <v>0.44713550196881702</v>
      </c>
      <c r="O10" s="17">
        <v>0.45735037775753401</v>
      </c>
      <c r="P10" s="17">
        <v>0.49914729663353802</v>
      </c>
      <c r="Q10" s="17">
        <v>0.46307598642430398</v>
      </c>
      <c r="R10" s="17"/>
      <c r="S10" s="17">
        <v>0.42191416193213999</v>
      </c>
      <c r="T10" s="17">
        <v>0.46254672290746701</v>
      </c>
      <c r="U10" s="17">
        <v>0.48587971974262201</v>
      </c>
      <c r="V10" s="17">
        <v>0.47621517051108497</v>
      </c>
      <c r="W10" s="17">
        <v>0.53733943478794599</v>
      </c>
      <c r="X10" s="17">
        <v>0.47061608893793999</v>
      </c>
      <c r="Y10" s="17">
        <v>0.44700862372370598</v>
      </c>
      <c r="Z10" s="17">
        <v>0.38517308524662702</v>
      </c>
      <c r="AA10" s="17">
        <v>0.50761173837736495</v>
      </c>
      <c r="AB10" s="17">
        <v>0.351734727970545</v>
      </c>
      <c r="AC10" s="17">
        <v>0.53880650226318605</v>
      </c>
      <c r="AD10" s="17">
        <v>0.54338505466964504</v>
      </c>
      <c r="AE10" s="17"/>
      <c r="AF10" s="17">
        <v>0.46660128864559403</v>
      </c>
      <c r="AG10" s="17">
        <v>0.48004935336899401</v>
      </c>
      <c r="AH10" s="17">
        <v>0.46428248372699998</v>
      </c>
      <c r="AI10" s="17"/>
      <c r="AJ10" s="17">
        <v>0.44909731360826599</v>
      </c>
      <c r="AK10" s="17">
        <v>0.47442031822040498</v>
      </c>
      <c r="AL10" s="17">
        <v>0.49546187277859999</v>
      </c>
      <c r="AM10" s="17">
        <v>0.45958200335029298</v>
      </c>
      <c r="AN10" s="17">
        <v>0.48152153193710001</v>
      </c>
      <c r="AO10" s="17"/>
      <c r="AP10" s="17">
        <v>0.43853439212734002</v>
      </c>
      <c r="AQ10" s="17">
        <v>0.49573495935610901</v>
      </c>
      <c r="AR10" s="17">
        <v>0.489912728915185</v>
      </c>
    </row>
    <row r="11" spans="2:44" x14ac:dyDescent="0.5">
      <c r="B11" s="18" t="s">
        <v>286</v>
      </c>
      <c r="C11" s="17">
        <v>0.135729422779957</v>
      </c>
      <c r="D11" s="17">
        <v>0.13125318445277501</v>
      </c>
      <c r="E11" s="17">
        <v>0.14020503851586799</v>
      </c>
      <c r="F11" s="17"/>
      <c r="G11" s="17">
        <v>0.15628957368719501</v>
      </c>
      <c r="H11" s="17">
        <v>0.15475236917422799</v>
      </c>
      <c r="I11" s="17">
        <v>0.15624074541817401</v>
      </c>
      <c r="J11" s="17">
        <v>0.14750261813542501</v>
      </c>
      <c r="K11" s="17">
        <v>0.11402355694431</v>
      </c>
      <c r="L11" s="17">
        <v>8.9690614464561197E-2</v>
      </c>
      <c r="M11" s="17"/>
      <c r="N11" s="17">
        <v>0.104698451202738</v>
      </c>
      <c r="O11" s="17">
        <v>0.13460594452697</v>
      </c>
      <c r="P11" s="17">
        <v>0.142112711914399</v>
      </c>
      <c r="Q11" s="17">
        <v>0.16028427953212701</v>
      </c>
      <c r="R11" s="17"/>
      <c r="S11" s="17">
        <v>0.17713670075657401</v>
      </c>
      <c r="T11" s="17">
        <v>0.17904812120278699</v>
      </c>
      <c r="U11" s="17">
        <v>0.160359947625835</v>
      </c>
      <c r="V11" s="17">
        <v>8.1635687782712796E-2</v>
      </c>
      <c r="W11" s="17">
        <v>0.11295622072459401</v>
      </c>
      <c r="X11" s="17">
        <v>0.142534500237568</v>
      </c>
      <c r="Y11" s="17">
        <v>0.12054247082497201</v>
      </c>
      <c r="Z11" s="17">
        <v>0.14804186457976801</v>
      </c>
      <c r="AA11" s="17">
        <v>7.5949765348995404E-2</v>
      </c>
      <c r="AB11" s="17">
        <v>0.14767103439519799</v>
      </c>
      <c r="AC11" s="17">
        <v>0.16031777596760399</v>
      </c>
      <c r="AD11" s="17">
        <v>5.9151934549241503E-2</v>
      </c>
      <c r="AE11" s="17"/>
      <c r="AF11" s="17">
        <v>0.12684164504534701</v>
      </c>
      <c r="AG11" s="17">
        <v>0.118368934313936</v>
      </c>
      <c r="AH11" s="17">
        <v>0.153976687361044</v>
      </c>
      <c r="AI11" s="17"/>
      <c r="AJ11" s="17">
        <v>0.14167442773873601</v>
      </c>
      <c r="AK11" s="17">
        <v>0.118197284708984</v>
      </c>
      <c r="AL11" s="17">
        <v>0.124364595661394</v>
      </c>
      <c r="AM11" s="17">
        <v>0.23322436832215299</v>
      </c>
      <c r="AN11" s="17">
        <v>0.153278302596218</v>
      </c>
      <c r="AO11" s="17"/>
      <c r="AP11" s="17">
        <v>0.13145817863153</v>
      </c>
      <c r="AQ11" s="17">
        <v>0.10819398739939801</v>
      </c>
      <c r="AR11" s="17">
        <v>9.03083360757512E-2</v>
      </c>
    </row>
    <row r="12" spans="2:44" x14ac:dyDescent="0.5">
      <c r="B12" s="18" t="s">
        <v>287</v>
      </c>
      <c r="C12" s="17">
        <v>1.6890352372793401E-2</v>
      </c>
      <c r="D12" s="17">
        <v>2.3960851026538599E-2</v>
      </c>
      <c r="E12" s="17">
        <v>9.8208371409364698E-3</v>
      </c>
      <c r="F12" s="17"/>
      <c r="G12" s="17">
        <v>3.8109318457213902E-2</v>
      </c>
      <c r="H12" s="17">
        <v>3.0163319182262002E-2</v>
      </c>
      <c r="I12" s="17">
        <v>6.3426435359174096E-3</v>
      </c>
      <c r="J12" s="17">
        <v>2.0418123410141199E-2</v>
      </c>
      <c r="K12" s="17">
        <v>0</v>
      </c>
      <c r="L12" s="17">
        <v>4.0847887247869698E-3</v>
      </c>
      <c r="M12" s="17"/>
      <c r="N12" s="17">
        <v>2.05975153411228E-2</v>
      </c>
      <c r="O12" s="17">
        <v>1.6437107802929202E-2</v>
      </c>
      <c r="P12" s="17">
        <v>1.50002872526388E-2</v>
      </c>
      <c r="Q12" s="17">
        <v>1.5343342516064E-2</v>
      </c>
      <c r="R12" s="17"/>
      <c r="S12" s="17">
        <v>2.6751178827537601E-2</v>
      </c>
      <c r="T12" s="17">
        <v>1.56029703748046E-2</v>
      </c>
      <c r="U12" s="17">
        <v>1.14396362722792E-2</v>
      </c>
      <c r="V12" s="17">
        <v>1.42034489634422E-2</v>
      </c>
      <c r="W12" s="17">
        <v>1.43730500925391E-2</v>
      </c>
      <c r="X12" s="17">
        <v>9.4415121183814999E-3</v>
      </c>
      <c r="Y12" s="17">
        <v>0</v>
      </c>
      <c r="Z12" s="17">
        <v>3.4898237064023299E-2</v>
      </c>
      <c r="AA12" s="17">
        <v>1.01589140624292E-2</v>
      </c>
      <c r="AB12" s="17">
        <v>5.0492725190891298E-2</v>
      </c>
      <c r="AC12" s="17">
        <v>0</v>
      </c>
      <c r="AD12" s="17">
        <v>0</v>
      </c>
      <c r="AE12" s="17"/>
      <c r="AF12" s="17">
        <v>9.1080126315438298E-3</v>
      </c>
      <c r="AG12" s="17">
        <v>2.6615925013267899E-2</v>
      </c>
      <c r="AH12" s="17">
        <v>6.6043319869445102E-3</v>
      </c>
      <c r="AI12" s="17"/>
      <c r="AJ12" s="17">
        <v>1.6202675315391098E-2</v>
      </c>
      <c r="AK12" s="17">
        <v>1.6995195639481601E-2</v>
      </c>
      <c r="AL12" s="17">
        <v>0</v>
      </c>
      <c r="AM12" s="17">
        <v>5.5178521313053702E-2</v>
      </c>
      <c r="AN12" s="17">
        <v>0</v>
      </c>
      <c r="AO12" s="17"/>
      <c r="AP12" s="17">
        <v>7.0421969485390604E-3</v>
      </c>
      <c r="AQ12" s="17">
        <v>2.3056107800498101E-2</v>
      </c>
      <c r="AR12" s="17">
        <v>1.1387949979907899E-2</v>
      </c>
    </row>
    <row r="13" spans="2:44" x14ac:dyDescent="0.5">
      <c r="B13" s="18" t="s">
        <v>288</v>
      </c>
      <c r="C13" s="17">
        <v>1.02393891561843E-2</v>
      </c>
      <c r="D13" s="17">
        <v>9.9461431753569696E-3</v>
      </c>
      <c r="E13" s="17">
        <v>1.0532594349999201E-2</v>
      </c>
      <c r="F13" s="17"/>
      <c r="G13" s="17">
        <v>0</v>
      </c>
      <c r="H13" s="17">
        <v>1.50704963157653E-2</v>
      </c>
      <c r="I13" s="17">
        <v>7.8591611662496407E-3</v>
      </c>
      <c r="J13" s="17">
        <v>2.5209259710442002E-2</v>
      </c>
      <c r="K13" s="17">
        <v>0</v>
      </c>
      <c r="L13" s="17">
        <v>9.2980640558467196E-3</v>
      </c>
      <c r="M13" s="17"/>
      <c r="N13" s="17">
        <v>3.4911419814741898E-3</v>
      </c>
      <c r="O13" s="17">
        <v>8.1997273525132308E-3</v>
      </c>
      <c r="P13" s="17">
        <v>1.5175309431019199E-2</v>
      </c>
      <c r="Q13" s="17">
        <v>1.51989061837226E-2</v>
      </c>
      <c r="R13" s="17"/>
      <c r="S13" s="17">
        <v>0</v>
      </c>
      <c r="T13" s="17">
        <v>7.0276526348111504E-3</v>
      </c>
      <c r="U13" s="17">
        <v>0</v>
      </c>
      <c r="V13" s="17">
        <v>1.05441923325081E-2</v>
      </c>
      <c r="W13" s="17">
        <v>0</v>
      </c>
      <c r="X13" s="17">
        <v>1.8971150465669301E-2</v>
      </c>
      <c r="Y13" s="17">
        <v>2.7656671499136799E-2</v>
      </c>
      <c r="Z13" s="17">
        <v>0</v>
      </c>
      <c r="AA13" s="17">
        <v>0</v>
      </c>
      <c r="AB13" s="17">
        <v>4.8411724140801901E-2</v>
      </c>
      <c r="AC13" s="17">
        <v>0</v>
      </c>
      <c r="AD13" s="17">
        <v>0</v>
      </c>
      <c r="AE13" s="17"/>
      <c r="AF13" s="17">
        <v>1.5898164444823299E-2</v>
      </c>
      <c r="AG13" s="17">
        <v>4.5918774457484801E-3</v>
      </c>
      <c r="AH13" s="17">
        <v>2.0034132201548701E-2</v>
      </c>
      <c r="AI13" s="17"/>
      <c r="AJ13" s="17">
        <v>7.12890477663533E-3</v>
      </c>
      <c r="AK13" s="17">
        <v>1.0768762825358401E-2</v>
      </c>
      <c r="AL13" s="17">
        <v>0</v>
      </c>
      <c r="AM13" s="17">
        <v>4.9651784390510198E-2</v>
      </c>
      <c r="AN13" s="17">
        <v>2.00911899054661E-2</v>
      </c>
      <c r="AO13" s="17"/>
      <c r="AP13" s="17">
        <v>0</v>
      </c>
      <c r="AQ13" s="17">
        <v>6.3000449136777301E-3</v>
      </c>
      <c r="AR13" s="17">
        <v>1.35619185077538E-2</v>
      </c>
    </row>
    <row r="14" spans="2:44" x14ac:dyDescent="0.5">
      <c r="B14" s="18" t="s">
        <v>87</v>
      </c>
      <c r="C14" s="17">
        <v>3.1981794598902998E-2</v>
      </c>
      <c r="D14" s="17">
        <v>2.7340310710633201E-2</v>
      </c>
      <c r="E14" s="17">
        <v>3.6622632912217901E-2</v>
      </c>
      <c r="F14" s="17"/>
      <c r="G14" s="17">
        <v>3.0004753686630099E-2</v>
      </c>
      <c r="H14" s="17">
        <v>3.3420034231075001E-2</v>
      </c>
      <c r="I14" s="17">
        <v>4.1965257849497797E-2</v>
      </c>
      <c r="J14" s="17">
        <v>3.0945344431376899E-2</v>
      </c>
      <c r="K14" s="17">
        <v>3.5778023276406598E-2</v>
      </c>
      <c r="L14" s="17">
        <v>2.2806966172291599E-2</v>
      </c>
      <c r="M14" s="17"/>
      <c r="N14" s="17">
        <v>3.0885064426606601E-2</v>
      </c>
      <c r="O14" s="17">
        <v>2.5909432186731099E-2</v>
      </c>
      <c r="P14" s="17">
        <v>2.6083701048804898E-2</v>
      </c>
      <c r="Q14" s="17">
        <v>4.4266338009346901E-2</v>
      </c>
      <c r="R14" s="17"/>
      <c r="S14" s="17">
        <v>2.6816918648613301E-2</v>
      </c>
      <c r="T14" s="17">
        <v>4.2972747699554503E-2</v>
      </c>
      <c r="U14" s="17">
        <v>2.98260233209992E-2</v>
      </c>
      <c r="V14" s="17">
        <v>3.1827175243352497E-2</v>
      </c>
      <c r="W14" s="17">
        <v>1.25095825780054E-2</v>
      </c>
      <c r="X14" s="17">
        <v>6.0047695919232098E-2</v>
      </c>
      <c r="Y14" s="17">
        <v>2.7766224256298499E-2</v>
      </c>
      <c r="Z14" s="17">
        <v>3.04441998371533E-2</v>
      </c>
      <c r="AA14" s="17">
        <v>8.7225451491968198E-3</v>
      </c>
      <c r="AB14" s="17">
        <v>2.73681867359108E-2</v>
      </c>
      <c r="AC14" s="17">
        <v>2.2745764233641899E-2</v>
      </c>
      <c r="AD14" s="17">
        <v>6.9642754945086802E-2</v>
      </c>
      <c r="AE14" s="17"/>
      <c r="AF14" s="17">
        <v>3.6650658537043801E-2</v>
      </c>
      <c r="AG14" s="17">
        <v>2.1896160849656E-2</v>
      </c>
      <c r="AH14" s="17">
        <v>2.7671857216834E-2</v>
      </c>
      <c r="AI14" s="17"/>
      <c r="AJ14" s="17">
        <v>1.9786329697205399E-2</v>
      </c>
      <c r="AK14" s="17">
        <v>2.8576599120389401E-2</v>
      </c>
      <c r="AL14" s="17">
        <v>4.2107934421319798E-2</v>
      </c>
      <c r="AM14" s="17">
        <v>0</v>
      </c>
      <c r="AN14" s="17">
        <v>4.4075339870133803E-2</v>
      </c>
      <c r="AO14" s="17"/>
      <c r="AP14" s="17">
        <v>4.9095421123396604E-3</v>
      </c>
      <c r="AQ14" s="17">
        <v>2.24591794727792E-2</v>
      </c>
      <c r="AR14" s="17">
        <v>2.7571889835251599E-2</v>
      </c>
    </row>
    <row r="15" spans="2:44" x14ac:dyDescent="0.5">
      <c r="B15" s="18" t="s">
        <v>289</v>
      </c>
      <c r="C15" s="21">
        <v>0.80515904109216196</v>
      </c>
      <c r="D15" s="21">
        <v>0.80749951063469705</v>
      </c>
      <c r="E15" s="21">
        <v>0.80281889708097798</v>
      </c>
      <c r="F15" s="21"/>
      <c r="G15" s="21">
        <v>0.775596354168961</v>
      </c>
      <c r="H15" s="21">
        <v>0.76659378109666998</v>
      </c>
      <c r="I15" s="21">
        <v>0.78759219203016095</v>
      </c>
      <c r="J15" s="21">
        <v>0.77592465431261504</v>
      </c>
      <c r="K15" s="21">
        <v>0.85019841977928301</v>
      </c>
      <c r="L15" s="21">
        <v>0.874119566582514</v>
      </c>
      <c r="M15" s="21"/>
      <c r="N15" s="21">
        <v>0.84032782704805897</v>
      </c>
      <c r="O15" s="21">
        <v>0.81484778813085601</v>
      </c>
      <c r="P15" s="21">
        <v>0.80162799035313803</v>
      </c>
      <c r="Q15" s="21">
        <v>0.76490713375873898</v>
      </c>
      <c r="R15" s="21"/>
      <c r="S15" s="21">
        <v>0.76929520176727495</v>
      </c>
      <c r="T15" s="21">
        <v>0.75534850808804299</v>
      </c>
      <c r="U15" s="21">
        <v>0.79837439278088596</v>
      </c>
      <c r="V15" s="21">
        <v>0.86178949567798402</v>
      </c>
      <c r="W15" s="21">
        <v>0.86016114660486198</v>
      </c>
      <c r="X15" s="21">
        <v>0.76900514125914898</v>
      </c>
      <c r="Y15" s="21">
        <v>0.82403463341959304</v>
      </c>
      <c r="Z15" s="21">
        <v>0.786615698519055</v>
      </c>
      <c r="AA15" s="21">
        <v>0.90516877543937901</v>
      </c>
      <c r="AB15" s="21">
        <v>0.72605632953719801</v>
      </c>
      <c r="AC15" s="21">
        <v>0.81693645979875396</v>
      </c>
      <c r="AD15" s="21">
        <v>0.87120531050567196</v>
      </c>
      <c r="AE15" s="21"/>
      <c r="AF15" s="21">
        <v>0.81150151934124204</v>
      </c>
      <c r="AG15" s="21">
        <v>0.82852710237739202</v>
      </c>
      <c r="AH15" s="21">
        <v>0.79171299123362904</v>
      </c>
      <c r="AI15" s="21"/>
      <c r="AJ15" s="21">
        <v>0.81520766247203302</v>
      </c>
      <c r="AK15" s="21">
        <v>0.82546215770578701</v>
      </c>
      <c r="AL15" s="21">
        <v>0.83352746991728699</v>
      </c>
      <c r="AM15" s="21">
        <v>0.66194532597428302</v>
      </c>
      <c r="AN15" s="21">
        <v>0.782555167628182</v>
      </c>
      <c r="AO15" s="21"/>
      <c r="AP15" s="21">
        <v>0.85659008230759104</v>
      </c>
      <c r="AQ15" s="21">
        <v>0.839990680413647</v>
      </c>
      <c r="AR15" s="21">
        <v>0.85716990560133599</v>
      </c>
    </row>
    <row r="16" spans="2:44" x14ac:dyDescent="0.5">
      <c r="B16" s="18" t="s">
        <v>290</v>
      </c>
      <c r="C16" s="21">
        <v>2.7129741528977701E-2</v>
      </c>
      <c r="D16" s="21">
        <v>3.39069942018956E-2</v>
      </c>
      <c r="E16" s="21">
        <v>2.03534314909357E-2</v>
      </c>
      <c r="F16" s="21"/>
      <c r="G16" s="21">
        <v>3.8109318457213902E-2</v>
      </c>
      <c r="H16" s="21">
        <v>4.5233815498027297E-2</v>
      </c>
      <c r="I16" s="21">
        <v>1.4201804702167101E-2</v>
      </c>
      <c r="J16" s="21">
        <v>4.56273831205831E-2</v>
      </c>
      <c r="K16" s="21">
        <v>0</v>
      </c>
      <c r="L16" s="21">
        <v>1.3382852780633701E-2</v>
      </c>
      <c r="M16" s="21"/>
      <c r="N16" s="21">
        <v>2.4088657322597001E-2</v>
      </c>
      <c r="O16" s="21">
        <v>2.4636835155442401E-2</v>
      </c>
      <c r="P16" s="21">
        <v>3.0175596683658001E-2</v>
      </c>
      <c r="Q16" s="21">
        <v>3.0542248699786601E-2</v>
      </c>
      <c r="R16" s="21"/>
      <c r="S16" s="21">
        <v>2.6751178827537601E-2</v>
      </c>
      <c r="T16" s="21">
        <v>2.26306230096158E-2</v>
      </c>
      <c r="U16" s="21">
        <v>1.14396362722792E-2</v>
      </c>
      <c r="V16" s="21">
        <v>2.47476412959503E-2</v>
      </c>
      <c r="W16" s="21">
        <v>1.43730500925391E-2</v>
      </c>
      <c r="X16" s="21">
        <v>2.8412662584050799E-2</v>
      </c>
      <c r="Y16" s="21">
        <v>2.7656671499136799E-2</v>
      </c>
      <c r="Z16" s="21">
        <v>3.4898237064023299E-2</v>
      </c>
      <c r="AA16" s="21">
        <v>1.01589140624292E-2</v>
      </c>
      <c r="AB16" s="21">
        <v>9.8904449331693206E-2</v>
      </c>
      <c r="AC16" s="21">
        <v>0</v>
      </c>
      <c r="AD16" s="21">
        <v>0</v>
      </c>
      <c r="AE16" s="21"/>
      <c r="AF16" s="21">
        <v>2.5006177076367202E-2</v>
      </c>
      <c r="AG16" s="21">
        <v>3.1207802459016401E-2</v>
      </c>
      <c r="AH16" s="21">
        <v>2.6638464188493201E-2</v>
      </c>
      <c r="AI16" s="21"/>
      <c r="AJ16" s="21">
        <v>2.3331580092026401E-2</v>
      </c>
      <c r="AK16" s="21">
        <v>2.7763958464840002E-2</v>
      </c>
      <c r="AL16" s="21">
        <v>0</v>
      </c>
      <c r="AM16" s="21">
        <v>0.104830305703564</v>
      </c>
      <c r="AN16" s="21">
        <v>2.00911899054661E-2</v>
      </c>
      <c r="AO16" s="21"/>
      <c r="AP16" s="21">
        <v>7.0421969485390604E-3</v>
      </c>
      <c r="AQ16" s="21">
        <v>2.9356152714175899E-2</v>
      </c>
      <c r="AR16" s="21">
        <v>2.4949868487661699E-2</v>
      </c>
    </row>
    <row r="17" spans="2:44" x14ac:dyDescent="0.5">
      <c r="B17" s="18" t="s">
        <v>90</v>
      </c>
      <c r="C17" s="22">
        <v>0.77802929956318401</v>
      </c>
      <c r="D17" s="22">
        <v>0.77359251643280103</v>
      </c>
      <c r="E17" s="22">
        <v>0.78246546559004304</v>
      </c>
      <c r="F17" s="22"/>
      <c r="G17" s="22">
        <v>0.73748703571174701</v>
      </c>
      <c r="H17" s="22">
        <v>0.72135996559864302</v>
      </c>
      <c r="I17" s="22">
        <v>0.77339038732799403</v>
      </c>
      <c r="J17" s="22">
        <v>0.73029727119203203</v>
      </c>
      <c r="K17" s="22">
        <v>0.85019841977928301</v>
      </c>
      <c r="L17" s="22">
        <v>0.86073671380187999</v>
      </c>
      <c r="M17" s="22"/>
      <c r="N17" s="22">
        <v>0.81623916972546195</v>
      </c>
      <c r="O17" s="22">
        <v>0.79021095297541399</v>
      </c>
      <c r="P17" s="22">
        <v>0.77145239366948004</v>
      </c>
      <c r="Q17" s="22">
        <v>0.73436488505895303</v>
      </c>
      <c r="R17" s="22"/>
      <c r="S17" s="22">
        <v>0.74254402293973698</v>
      </c>
      <c r="T17" s="22">
        <v>0.73271788507842694</v>
      </c>
      <c r="U17" s="22">
        <v>0.786934756508607</v>
      </c>
      <c r="V17" s="22">
        <v>0.83704185438203405</v>
      </c>
      <c r="W17" s="22">
        <v>0.84578809651232301</v>
      </c>
      <c r="X17" s="22">
        <v>0.74059247867509803</v>
      </c>
      <c r="Y17" s="22">
        <v>0.79637796192045596</v>
      </c>
      <c r="Z17" s="22">
        <v>0.75171746145503204</v>
      </c>
      <c r="AA17" s="22">
        <v>0.89500986137694905</v>
      </c>
      <c r="AB17" s="22">
        <v>0.62715188020550505</v>
      </c>
      <c r="AC17" s="22">
        <v>0.81693645979875396</v>
      </c>
      <c r="AD17" s="22">
        <v>0.87120531050567196</v>
      </c>
      <c r="AE17" s="22"/>
      <c r="AF17" s="22">
        <v>0.78649534226487405</v>
      </c>
      <c r="AG17" s="22">
        <v>0.79731929991837502</v>
      </c>
      <c r="AH17" s="22">
        <v>0.76507452704513601</v>
      </c>
      <c r="AI17" s="22"/>
      <c r="AJ17" s="22">
        <v>0.79187608238000595</v>
      </c>
      <c r="AK17" s="22">
        <v>0.79769819924094698</v>
      </c>
      <c r="AL17" s="22">
        <v>0.83352746991728699</v>
      </c>
      <c r="AM17" s="22">
        <v>0.55711502027071902</v>
      </c>
      <c r="AN17" s="22">
        <v>0.76246397772271601</v>
      </c>
      <c r="AO17" s="22"/>
      <c r="AP17" s="22">
        <v>0.84954788535905201</v>
      </c>
      <c r="AQ17" s="22">
        <v>0.81063452769947097</v>
      </c>
      <c r="AR17" s="22">
        <v>0.83222003711367398</v>
      </c>
    </row>
    <row r="18" spans="2:44" x14ac:dyDescent="0.5">
      <c r="B18" s="16" t="s">
        <v>194</v>
      </c>
    </row>
    <row r="19" spans="2:44" x14ac:dyDescent="0.5">
      <c r="B19" t="s">
        <v>76</v>
      </c>
    </row>
    <row r="20" spans="2:44" x14ac:dyDescent="0.5">
      <c r="B20" t="s">
        <v>77</v>
      </c>
    </row>
    <row r="22" spans="2:44" x14ac:dyDescent="0.5">
      <c r="B22" s="8" t="str">
        <f>HYPERLINK("#'Contents'!A1", "Return to Contents")</f>
        <v>Return to Contents</v>
      </c>
    </row>
  </sheetData>
  <mergeCells count="8">
    <mergeCell ref="AJ5:AN5"/>
    <mergeCell ref="AP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AR22"/>
  <sheetViews>
    <sheetView showGridLines="0" workbookViewId="0">
      <pane xSplit="2" topLeftCell="C1" activePane="topRight" state="frozen"/>
      <selection pane="topRight"/>
    </sheetView>
  </sheetViews>
  <sheetFormatPr defaultColWidth="10.8203125" defaultRowHeight="14.35" x14ac:dyDescent="0.5"/>
  <cols>
    <col min="2" max="2" width="25.703125" customWidth="1"/>
    <col min="3" max="5" width="10.703125" customWidth="1"/>
    <col min="6" max="6" width="2.17578125" customWidth="1"/>
    <col min="7" max="12" width="10.703125" customWidth="1"/>
    <col min="13" max="13" width="2.17578125" customWidth="1"/>
    <col min="14" max="17" width="10.703125" customWidth="1"/>
    <col min="18" max="18" width="2.17578125" customWidth="1"/>
    <col min="19" max="30" width="10.703125" customWidth="1"/>
    <col min="31" max="31" width="2.17578125" customWidth="1"/>
    <col min="32" max="34" width="10.703125" customWidth="1"/>
    <col min="35" max="35" width="2.17578125" customWidth="1"/>
    <col min="36" max="40" width="10.703125" customWidth="1"/>
    <col min="41" max="41" width="2.17578125" customWidth="1"/>
    <col min="42" max="44" width="10.703125" customWidth="1"/>
    <col min="45" max="45" width="2.17578125" customWidth="1"/>
  </cols>
  <sheetData>
    <row r="2" spans="2:44" ht="40" customHeight="1" x14ac:dyDescent="0.5">
      <c r="D2" s="30" t="s">
        <v>93</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row>
    <row r="5" spans="2:44" ht="30" customHeight="1" x14ac:dyDescent="0.5">
      <c r="B5" s="15"/>
      <c r="C5" s="15"/>
      <c r="D5" s="29" t="s">
        <v>50</v>
      </c>
      <c r="E5" s="29"/>
      <c r="F5" s="15"/>
      <c r="G5" s="29" t="s">
        <v>51</v>
      </c>
      <c r="H5" s="29"/>
      <c r="I5" s="29"/>
      <c r="J5" s="29"/>
      <c r="K5" s="29"/>
      <c r="L5" s="29"/>
      <c r="M5" s="15"/>
      <c r="N5" s="29" t="s">
        <v>52</v>
      </c>
      <c r="O5" s="29"/>
      <c r="P5" s="29"/>
      <c r="Q5" s="29"/>
      <c r="R5" s="15"/>
      <c r="S5" s="29" t="s">
        <v>53</v>
      </c>
      <c r="T5" s="29"/>
      <c r="U5" s="29"/>
      <c r="V5" s="29"/>
      <c r="W5" s="29"/>
      <c r="X5" s="29"/>
      <c r="Y5" s="29"/>
      <c r="Z5" s="29"/>
      <c r="AA5" s="29"/>
      <c r="AB5" s="29"/>
      <c r="AC5" s="29"/>
      <c r="AD5" s="29"/>
      <c r="AE5" s="15"/>
      <c r="AF5" s="29" t="s">
        <v>54</v>
      </c>
      <c r="AG5" s="29"/>
      <c r="AH5" s="29"/>
      <c r="AI5" s="15"/>
      <c r="AJ5" s="29" t="s">
        <v>55</v>
      </c>
      <c r="AK5" s="29"/>
      <c r="AL5" s="29"/>
      <c r="AM5" s="29"/>
      <c r="AN5" s="29"/>
      <c r="AO5" s="15"/>
      <c r="AP5" s="29" t="s">
        <v>56</v>
      </c>
      <c r="AQ5" s="29"/>
      <c r="AR5" s="29"/>
    </row>
    <row r="6" spans="2:44" ht="43" x14ac:dyDescent="0.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row>
    <row r="7" spans="2:44" ht="30" customHeight="1" x14ac:dyDescent="0.5">
      <c r="B7" s="10" t="s">
        <v>18</v>
      </c>
      <c r="C7" s="10">
        <v>2011</v>
      </c>
      <c r="D7" s="10">
        <v>973</v>
      </c>
      <c r="E7" s="10">
        <v>1034</v>
      </c>
      <c r="F7" s="10"/>
      <c r="G7" s="10">
        <v>293</v>
      </c>
      <c r="H7" s="10">
        <v>293</v>
      </c>
      <c r="I7" s="10">
        <v>331</v>
      </c>
      <c r="J7" s="10">
        <v>331</v>
      </c>
      <c r="K7" s="10">
        <v>305</v>
      </c>
      <c r="L7" s="10">
        <v>458</v>
      </c>
      <c r="M7" s="10"/>
      <c r="N7" s="10">
        <v>545</v>
      </c>
      <c r="O7" s="10">
        <v>548</v>
      </c>
      <c r="P7" s="10">
        <v>415</v>
      </c>
      <c r="Q7" s="10">
        <v>498</v>
      </c>
      <c r="R7" s="10"/>
      <c r="S7" s="10">
        <v>288</v>
      </c>
      <c r="T7" s="10">
        <v>268</v>
      </c>
      <c r="U7" s="10">
        <v>162</v>
      </c>
      <c r="V7" s="10">
        <v>184</v>
      </c>
      <c r="W7" s="10">
        <v>142</v>
      </c>
      <c r="X7" s="10">
        <v>193</v>
      </c>
      <c r="Y7" s="10">
        <v>161</v>
      </c>
      <c r="Z7" s="10">
        <v>83</v>
      </c>
      <c r="AA7" s="10">
        <v>227</v>
      </c>
      <c r="AB7" s="10">
        <v>144</v>
      </c>
      <c r="AC7" s="10">
        <v>107</v>
      </c>
      <c r="AD7" s="10">
        <v>52</v>
      </c>
      <c r="AE7" s="10"/>
      <c r="AF7" s="10">
        <v>728</v>
      </c>
      <c r="AG7" s="10">
        <v>785</v>
      </c>
      <c r="AH7" s="10">
        <v>299</v>
      </c>
      <c r="AI7" s="10"/>
      <c r="AJ7" s="10">
        <v>692</v>
      </c>
      <c r="AK7" s="10">
        <v>539</v>
      </c>
      <c r="AL7" s="10">
        <v>143</v>
      </c>
      <c r="AM7" s="10">
        <v>38</v>
      </c>
      <c r="AN7" s="10">
        <v>294</v>
      </c>
      <c r="AO7" s="10"/>
      <c r="AP7" s="10">
        <v>390</v>
      </c>
      <c r="AQ7" s="10">
        <v>732</v>
      </c>
      <c r="AR7" s="10">
        <v>133</v>
      </c>
    </row>
    <row r="8" spans="2:44" ht="30" customHeight="1" x14ac:dyDescent="0.5">
      <c r="B8" s="11" t="s">
        <v>19</v>
      </c>
      <c r="C8" s="11">
        <v>2011</v>
      </c>
      <c r="D8" s="11">
        <v>992</v>
      </c>
      <c r="E8" s="11">
        <v>1015</v>
      </c>
      <c r="F8" s="11"/>
      <c r="G8" s="11">
        <v>280</v>
      </c>
      <c r="H8" s="11">
        <v>341</v>
      </c>
      <c r="I8" s="11">
        <v>343</v>
      </c>
      <c r="J8" s="11">
        <v>343</v>
      </c>
      <c r="K8" s="11">
        <v>283</v>
      </c>
      <c r="L8" s="11">
        <v>420</v>
      </c>
      <c r="M8" s="11"/>
      <c r="N8" s="11">
        <v>541</v>
      </c>
      <c r="O8" s="11">
        <v>522</v>
      </c>
      <c r="P8" s="11">
        <v>441</v>
      </c>
      <c r="Q8" s="11">
        <v>502</v>
      </c>
      <c r="R8" s="11"/>
      <c r="S8" s="11">
        <v>282</v>
      </c>
      <c r="T8" s="11">
        <v>261</v>
      </c>
      <c r="U8" s="11">
        <v>161</v>
      </c>
      <c r="V8" s="11">
        <v>181</v>
      </c>
      <c r="W8" s="11">
        <v>141</v>
      </c>
      <c r="X8" s="11">
        <v>181</v>
      </c>
      <c r="Y8" s="11">
        <v>161</v>
      </c>
      <c r="Z8" s="11">
        <v>80</v>
      </c>
      <c r="AA8" s="11">
        <v>221</v>
      </c>
      <c r="AB8" s="11">
        <v>181</v>
      </c>
      <c r="AC8" s="11">
        <v>101</v>
      </c>
      <c r="AD8" s="11">
        <v>60</v>
      </c>
      <c r="AE8" s="11"/>
      <c r="AF8" s="11">
        <v>714</v>
      </c>
      <c r="AG8" s="11">
        <v>797</v>
      </c>
      <c r="AH8" s="11">
        <v>308</v>
      </c>
      <c r="AI8" s="11"/>
      <c r="AJ8" s="11">
        <v>674</v>
      </c>
      <c r="AK8" s="11">
        <v>545</v>
      </c>
      <c r="AL8" s="11">
        <v>138</v>
      </c>
      <c r="AM8" s="11">
        <v>36</v>
      </c>
      <c r="AN8" s="11">
        <v>298</v>
      </c>
      <c r="AO8" s="11"/>
      <c r="AP8" s="11">
        <v>383</v>
      </c>
      <c r="AQ8" s="11">
        <v>736</v>
      </c>
      <c r="AR8" s="11">
        <v>130</v>
      </c>
    </row>
    <row r="9" spans="2:44" x14ac:dyDescent="0.5">
      <c r="B9" s="18" t="s">
        <v>82</v>
      </c>
      <c r="C9" s="17">
        <v>0.22001486667048101</v>
      </c>
      <c r="D9" s="17">
        <v>0.20052011042852799</v>
      </c>
      <c r="E9" s="17">
        <v>0.23883223947488499</v>
      </c>
      <c r="F9" s="17"/>
      <c r="G9" s="17">
        <v>0.13139590086240599</v>
      </c>
      <c r="H9" s="17">
        <v>0.169668208744268</v>
      </c>
      <c r="I9" s="17">
        <v>0.223156953047291</v>
      </c>
      <c r="J9" s="17">
        <v>0.27516567500432798</v>
      </c>
      <c r="K9" s="17">
        <v>0.27102775809260898</v>
      </c>
      <c r="L9" s="17">
        <v>0.23793863241032301</v>
      </c>
      <c r="M9" s="17"/>
      <c r="N9" s="17">
        <v>0.20073189152579099</v>
      </c>
      <c r="O9" s="17">
        <v>0.18623624896306201</v>
      </c>
      <c r="P9" s="17">
        <v>0.22425102529454999</v>
      </c>
      <c r="Q9" s="17">
        <v>0.27216522076244998</v>
      </c>
      <c r="R9" s="17"/>
      <c r="S9" s="17">
        <v>0.16108767233211899</v>
      </c>
      <c r="T9" s="17">
        <v>0.263813382907785</v>
      </c>
      <c r="U9" s="17">
        <v>0.21770167819639399</v>
      </c>
      <c r="V9" s="17">
        <v>0.19651300230874399</v>
      </c>
      <c r="W9" s="17">
        <v>0.22012117535867601</v>
      </c>
      <c r="X9" s="17">
        <v>0.18920529017448501</v>
      </c>
      <c r="Y9" s="17">
        <v>0.28661827650584398</v>
      </c>
      <c r="Z9" s="17">
        <v>0.15724786557561601</v>
      </c>
      <c r="AA9" s="17">
        <v>0.208873851490291</v>
      </c>
      <c r="AB9" s="17">
        <v>0.22776302822991601</v>
      </c>
      <c r="AC9" s="17">
        <v>0.29386189287634001</v>
      </c>
      <c r="AD9" s="17">
        <v>0.27441059937803203</v>
      </c>
      <c r="AE9" s="17"/>
      <c r="AF9" s="17">
        <v>0.29627417536686701</v>
      </c>
      <c r="AG9" s="17">
        <v>0.18774933115564399</v>
      </c>
      <c r="AH9" s="17">
        <v>0.19135622307210401</v>
      </c>
      <c r="AI9" s="17"/>
      <c r="AJ9" s="17">
        <v>0.21263316960998499</v>
      </c>
      <c r="AK9" s="17">
        <v>0.22297102966242199</v>
      </c>
      <c r="AL9" s="17">
        <v>0.15932814703221601</v>
      </c>
      <c r="AM9" s="17">
        <v>0.41214160948786099</v>
      </c>
      <c r="AN9" s="17">
        <v>0.20541337348730801</v>
      </c>
      <c r="AO9" s="17"/>
      <c r="AP9" s="17">
        <v>0.10486557935471399</v>
      </c>
      <c r="AQ9" s="17">
        <v>0.20884630617120301</v>
      </c>
      <c r="AR9" s="17">
        <v>0.215258659721837</v>
      </c>
    </row>
    <row r="10" spans="2:44" x14ac:dyDescent="0.5">
      <c r="B10" s="18" t="s">
        <v>83</v>
      </c>
      <c r="C10" s="17">
        <v>0.39902811254561499</v>
      </c>
      <c r="D10" s="17">
        <v>0.393626500585045</v>
      </c>
      <c r="E10" s="17">
        <v>0.40399099050231602</v>
      </c>
      <c r="F10" s="17"/>
      <c r="G10" s="17">
        <v>0.39072352564745</v>
      </c>
      <c r="H10" s="17">
        <v>0.385411739254374</v>
      </c>
      <c r="I10" s="17">
        <v>0.39718128388919999</v>
      </c>
      <c r="J10" s="17">
        <v>0.38185967544843102</v>
      </c>
      <c r="K10" s="17">
        <v>0.42946931016033701</v>
      </c>
      <c r="L10" s="17">
        <v>0.41062501188710299</v>
      </c>
      <c r="M10" s="17"/>
      <c r="N10" s="17">
        <v>0.38540983390516298</v>
      </c>
      <c r="O10" s="17">
        <v>0.40572634992318202</v>
      </c>
      <c r="P10" s="17">
        <v>0.43100978632827902</v>
      </c>
      <c r="Q10" s="17">
        <v>0.37888220995027899</v>
      </c>
      <c r="R10" s="17"/>
      <c r="S10" s="17">
        <v>0.39814512032826999</v>
      </c>
      <c r="T10" s="17">
        <v>0.38840963550976698</v>
      </c>
      <c r="U10" s="17">
        <v>0.40803870131388498</v>
      </c>
      <c r="V10" s="17">
        <v>0.407922955152762</v>
      </c>
      <c r="W10" s="17">
        <v>0.478134880709016</v>
      </c>
      <c r="X10" s="17">
        <v>0.38595467644630499</v>
      </c>
      <c r="Y10" s="17">
        <v>0.36665265940070302</v>
      </c>
      <c r="Z10" s="17">
        <v>0.49198777500983698</v>
      </c>
      <c r="AA10" s="17">
        <v>0.361309893815912</v>
      </c>
      <c r="AB10" s="17">
        <v>0.42997437804774402</v>
      </c>
      <c r="AC10" s="17">
        <v>0.37080770470001001</v>
      </c>
      <c r="AD10" s="17">
        <v>0.30794140165285999</v>
      </c>
      <c r="AE10" s="17"/>
      <c r="AF10" s="17">
        <v>0.40062250038186198</v>
      </c>
      <c r="AG10" s="17">
        <v>0.42055637832175002</v>
      </c>
      <c r="AH10" s="17">
        <v>0.32054908423273598</v>
      </c>
      <c r="AI10" s="17"/>
      <c r="AJ10" s="17">
        <v>0.37838292783140398</v>
      </c>
      <c r="AK10" s="17">
        <v>0.43197406904493102</v>
      </c>
      <c r="AL10" s="17">
        <v>0.41403508576168002</v>
      </c>
      <c r="AM10" s="17">
        <v>0.38529652486277499</v>
      </c>
      <c r="AN10" s="17">
        <v>0.38528634224335101</v>
      </c>
      <c r="AO10" s="17"/>
      <c r="AP10" s="17">
        <v>0.31370242046393598</v>
      </c>
      <c r="AQ10" s="17">
        <v>0.42083998135522599</v>
      </c>
      <c r="AR10" s="17">
        <v>0.38665375916226002</v>
      </c>
    </row>
    <row r="11" spans="2:44" x14ac:dyDescent="0.5">
      <c r="B11" s="18" t="s">
        <v>84</v>
      </c>
      <c r="C11" s="17">
        <v>0.21078247398102101</v>
      </c>
      <c r="D11" s="17">
        <v>0.20952978400074601</v>
      </c>
      <c r="E11" s="17">
        <v>0.21188921646286901</v>
      </c>
      <c r="F11" s="17"/>
      <c r="G11" s="17">
        <v>0.24145184267669201</v>
      </c>
      <c r="H11" s="17">
        <v>0.20918661636543701</v>
      </c>
      <c r="I11" s="17">
        <v>0.228286997159343</v>
      </c>
      <c r="J11" s="17">
        <v>0.20394421279533401</v>
      </c>
      <c r="K11" s="17">
        <v>0.160722684704104</v>
      </c>
      <c r="L11" s="17">
        <v>0.216687124238297</v>
      </c>
      <c r="M11" s="17"/>
      <c r="N11" s="17">
        <v>0.18378224948192401</v>
      </c>
      <c r="O11" s="17">
        <v>0.25406160563024699</v>
      </c>
      <c r="P11" s="17">
        <v>0.193644556488899</v>
      </c>
      <c r="Q11" s="17">
        <v>0.209970746842086</v>
      </c>
      <c r="R11" s="17"/>
      <c r="S11" s="17">
        <v>0.20065614074714</v>
      </c>
      <c r="T11" s="17">
        <v>0.207547374022582</v>
      </c>
      <c r="U11" s="17">
        <v>0.22410293628671499</v>
      </c>
      <c r="V11" s="17">
        <v>0.20736286927147601</v>
      </c>
      <c r="W11" s="17">
        <v>0.20969150581975499</v>
      </c>
      <c r="X11" s="17">
        <v>0.20792542892132401</v>
      </c>
      <c r="Y11" s="17">
        <v>0.18153282326133399</v>
      </c>
      <c r="Z11" s="17">
        <v>0.25512823757527597</v>
      </c>
      <c r="AA11" s="17">
        <v>0.26110717263544803</v>
      </c>
      <c r="AB11" s="17">
        <v>0.20538398602348101</v>
      </c>
      <c r="AC11" s="17">
        <v>0.15570687705967001</v>
      </c>
      <c r="AD11" s="17">
        <v>0.20116846223106899</v>
      </c>
      <c r="AE11" s="17"/>
      <c r="AF11" s="17">
        <v>0.155727498203938</v>
      </c>
      <c r="AG11" s="17">
        <v>0.224036735819966</v>
      </c>
      <c r="AH11" s="17">
        <v>0.27148579902466502</v>
      </c>
      <c r="AI11" s="17"/>
      <c r="AJ11" s="17">
        <v>0.204937007227004</v>
      </c>
      <c r="AK11" s="17">
        <v>0.19285695808612</v>
      </c>
      <c r="AL11" s="17">
        <v>0.263927256845851</v>
      </c>
      <c r="AM11" s="17">
        <v>0.12880607686447701</v>
      </c>
      <c r="AN11" s="17">
        <v>0.24397603263975601</v>
      </c>
      <c r="AO11" s="17"/>
      <c r="AP11" s="17">
        <v>0.27302406311505301</v>
      </c>
      <c r="AQ11" s="17">
        <v>0.198811473049783</v>
      </c>
      <c r="AR11" s="17">
        <v>0.21679417143027099</v>
      </c>
    </row>
    <row r="12" spans="2:44" x14ac:dyDescent="0.5">
      <c r="B12" s="18" t="s">
        <v>85</v>
      </c>
      <c r="C12" s="17">
        <v>0.13220476178905899</v>
      </c>
      <c r="D12" s="17">
        <v>0.14999654600561799</v>
      </c>
      <c r="E12" s="17">
        <v>0.11533613037357</v>
      </c>
      <c r="F12" s="17"/>
      <c r="G12" s="17">
        <v>0.16932996852847801</v>
      </c>
      <c r="H12" s="17">
        <v>0.18540938002133001</v>
      </c>
      <c r="I12" s="17">
        <v>0.120668166582222</v>
      </c>
      <c r="J12" s="17">
        <v>0.112774163383869</v>
      </c>
      <c r="K12" s="17">
        <v>0.104622852592109</v>
      </c>
      <c r="L12" s="17">
        <v>0.10814991484615</v>
      </c>
      <c r="M12" s="17"/>
      <c r="N12" s="17">
        <v>0.16916920852734399</v>
      </c>
      <c r="O12" s="17">
        <v>0.118315640252852</v>
      </c>
      <c r="P12" s="17">
        <v>0.115390751056476</v>
      </c>
      <c r="Q12" s="17">
        <v>0.120960632352084</v>
      </c>
      <c r="R12" s="17"/>
      <c r="S12" s="17">
        <v>0.18560937503121999</v>
      </c>
      <c r="T12" s="17">
        <v>0.106268648833494</v>
      </c>
      <c r="U12" s="17">
        <v>0.12981207188300301</v>
      </c>
      <c r="V12" s="17">
        <v>0.15583239362641499</v>
      </c>
      <c r="W12" s="17">
        <v>6.5570710975112398E-2</v>
      </c>
      <c r="X12" s="17">
        <v>0.14523735543841301</v>
      </c>
      <c r="Y12" s="17">
        <v>0.13546960060146901</v>
      </c>
      <c r="Z12" s="17">
        <v>8.3781884321192795E-2</v>
      </c>
      <c r="AA12" s="17">
        <v>0.14233832892731699</v>
      </c>
      <c r="AB12" s="17">
        <v>9.5886467208738099E-2</v>
      </c>
      <c r="AC12" s="17">
        <v>0.14083820270964401</v>
      </c>
      <c r="AD12" s="17">
        <v>0.16002515194346201</v>
      </c>
      <c r="AE12" s="17"/>
      <c r="AF12" s="17">
        <v>0.11502063166774899</v>
      </c>
      <c r="AG12" s="17">
        <v>0.13955077737614599</v>
      </c>
      <c r="AH12" s="17">
        <v>0.14309528226167101</v>
      </c>
      <c r="AI12" s="17"/>
      <c r="AJ12" s="17">
        <v>0.16762037902486401</v>
      </c>
      <c r="AK12" s="17">
        <v>0.118311902810531</v>
      </c>
      <c r="AL12" s="17">
        <v>0.122275138431541</v>
      </c>
      <c r="AM12" s="17">
        <v>7.3755788784886894E-2</v>
      </c>
      <c r="AN12" s="17">
        <v>0.11174258298916</v>
      </c>
      <c r="AO12" s="17"/>
      <c r="AP12" s="17">
        <v>0.26208212688416399</v>
      </c>
      <c r="AQ12" s="17">
        <v>0.13302838748110701</v>
      </c>
      <c r="AR12" s="17">
        <v>0.123695020191463</v>
      </c>
    </row>
    <row r="13" spans="2:44" x14ac:dyDescent="0.5">
      <c r="B13" s="18" t="s">
        <v>86</v>
      </c>
      <c r="C13" s="17">
        <v>2.9609745169625501E-2</v>
      </c>
      <c r="D13" s="17">
        <v>4.0511393585694798E-2</v>
      </c>
      <c r="E13" s="17">
        <v>1.9072000174696499E-2</v>
      </c>
      <c r="F13" s="17"/>
      <c r="G13" s="17">
        <v>5.3820473357757997E-2</v>
      </c>
      <c r="H13" s="17">
        <v>3.5545995592274802E-2</v>
      </c>
      <c r="I13" s="17">
        <v>2.7111172266788199E-2</v>
      </c>
      <c r="J13" s="17">
        <v>2.0124518208349401E-2</v>
      </c>
      <c r="K13" s="17">
        <v>2.7909973222433802E-2</v>
      </c>
      <c r="L13" s="17">
        <v>1.9591982971243899E-2</v>
      </c>
      <c r="M13" s="17"/>
      <c r="N13" s="17">
        <v>5.1838295492686398E-2</v>
      </c>
      <c r="O13" s="17">
        <v>2.85239036013029E-2</v>
      </c>
      <c r="P13" s="17">
        <v>2.18115963790372E-2</v>
      </c>
      <c r="Q13" s="17">
        <v>1.3928860540912301E-2</v>
      </c>
      <c r="R13" s="17"/>
      <c r="S13" s="17">
        <v>5.1387577356613701E-2</v>
      </c>
      <c r="T13" s="17">
        <v>2.9790207241383398E-2</v>
      </c>
      <c r="U13" s="17">
        <v>1.39665453153077E-2</v>
      </c>
      <c r="V13" s="17">
        <v>2.0686156913371299E-2</v>
      </c>
      <c r="W13" s="17">
        <v>1.4128276123290401E-2</v>
      </c>
      <c r="X13" s="17">
        <v>5.00167985162462E-2</v>
      </c>
      <c r="Y13" s="17">
        <v>2.97266402306498E-2</v>
      </c>
      <c r="Z13" s="17">
        <v>0</v>
      </c>
      <c r="AA13" s="17">
        <v>2.2404341343052199E-2</v>
      </c>
      <c r="AB13" s="17">
        <v>2.8367817390002398E-2</v>
      </c>
      <c r="AC13" s="17">
        <v>3.0008624388477501E-2</v>
      </c>
      <c r="AD13" s="17">
        <v>3.9022910136050699E-2</v>
      </c>
      <c r="AE13" s="17"/>
      <c r="AF13" s="17">
        <v>2.9613043541181799E-2</v>
      </c>
      <c r="AG13" s="17">
        <v>2.4358504534632099E-2</v>
      </c>
      <c r="AH13" s="17">
        <v>4.3690744827935002E-2</v>
      </c>
      <c r="AI13" s="17"/>
      <c r="AJ13" s="17">
        <v>3.6426516306742901E-2</v>
      </c>
      <c r="AK13" s="17">
        <v>3.2273990271337101E-2</v>
      </c>
      <c r="AL13" s="17">
        <v>3.3983407362924899E-2</v>
      </c>
      <c r="AM13" s="17">
        <v>0</v>
      </c>
      <c r="AN13" s="17">
        <v>2.3111637509776999E-2</v>
      </c>
      <c r="AO13" s="17"/>
      <c r="AP13" s="17">
        <v>4.6325810182131798E-2</v>
      </c>
      <c r="AQ13" s="17">
        <v>3.7280425379937303E-2</v>
      </c>
      <c r="AR13" s="17">
        <v>5.0746546304289403E-2</v>
      </c>
    </row>
    <row r="14" spans="2:44" x14ac:dyDescent="0.5">
      <c r="B14" s="18" t="s">
        <v>87</v>
      </c>
      <c r="C14" s="17">
        <v>8.3600398441984608E-3</v>
      </c>
      <c r="D14" s="17">
        <v>5.8156653943681798E-3</v>
      </c>
      <c r="E14" s="17">
        <v>1.0879423011663799E-2</v>
      </c>
      <c r="F14" s="17"/>
      <c r="G14" s="17">
        <v>1.3278288927216201E-2</v>
      </c>
      <c r="H14" s="17">
        <v>1.47780600223167E-2</v>
      </c>
      <c r="I14" s="17">
        <v>3.59542705515565E-3</v>
      </c>
      <c r="J14" s="17">
        <v>6.1317551596890502E-3</v>
      </c>
      <c r="K14" s="17">
        <v>6.2474212284076699E-3</v>
      </c>
      <c r="L14" s="17">
        <v>7.0073336468830499E-3</v>
      </c>
      <c r="M14" s="17"/>
      <c r="N14" s="17">
        <v>9.0685210670901507E-3</v>
      </c>
      <c r="O14" s="17">
        <v>7.1362516293533504E-3</v>
      </c>
      <c r="P14" s="17">
        <v>1.38922844527581E-2</v>
      </c>
      <c r="Q14" s="17">
        <v>4.0923295521883901E-3</v>
      </c>
      <c r="R14" s="17"/>
      <c r="S14" s="17">
        <v>3.1141142046377502E-3</v>
      </c>
      <c r="T14" s="17">
        <v>4.1707514849888697E-3</v>
      </c>
      <c r="U14" s="17">
        <v>6.3780670046960503E-3</v>
      </c>
      <c r="V14" s="17">
        <v>1.1682622727230699E-2</v>
      </c>
      <c r="W14" s="17">
        <v>1.23534510141502E-2</v>
      </c>
      <c r="X14" s="17">
        <v>2.16604505032282E-2</v>
      </c>
      <c r="Y14" s="17">
        <v>0</v>
      </c>
      <c r="Z14" s="17">
        <v>1.1854237518078599E-2</v>
      </c>
      <c r="AA14" s="17">
        <v>3.9664117879791901E-3</v>
      </c>
      <c r="AB14" s="17">
        <v>1.26243231001194E-2</v>
      </c>
      <c r="AC14" s="17">
        <v>8.7766982658588708E-3</v>
      </c>
      <c r="AD14" s="17">
        <v>1.7431474658526201E-2</v>
      </c>
      <c r="AE14" s="17"/>
      <c r="AF14" s="17">
        <v>2.7421508384025501E-3</v>
      </c>
      <c r="AG14" s="17">
        <v>3.7482727918612901E-3</v>
      </c>
      <c r="AH14" s="17">
        <v>2.98228665808884E-2</v>
      </c>
      <c r="AI14" s="17"/>
      <c r="AJ14" s="17">
        <v>0</v>
      </c>
      <c r="AK14" s="17">
        <v>1.61205012465899E-3</v>
      </c>
      <c r="AL14" s="17">
        <v>6.45096456578707E-3</v>
      </c>
      <c r="AM14" s="17">
        <v>0</v>
      </c>
      <c r="AN14" s="17">
        <v>3.04700311306484E-2</v>
      </c>
      <c r="AO14" s="17"/>
      <c r="AP14" s="17">
        <v>0</v>
      </c>
      <c r="AQ14" s="17">
        <v>1.1934265627432099E-3</v>
      </c>
      <c r="AR14" s="17">
        <v>6.85184318987948E-3</v>
      </c>
    </row>
    <row r="15" spans="2:44" x14ac:dyDescent="0.5">
      <c r="B15" s="18" t="s">
        <v>88</v>
      </c>
      <c r="C15" s="21">
        <v>0.61904297921609597</v>
      </c>
      <c r="D15" s="21">
        <v>0.59414661101357302</v>
      </c>
      <c r="E15" s="21">
        <v>0.64282322997720098</v>
      </c>
      <c r="F15" s="21"/>
      <c r="G15" s="21">
        <v>0.52211942650985599</v>
      </c>
      <c r="H15" s="21">
        <v>0.55507994799864202</v>
      </c>
      <c r="I15" s="21">
        <v>0.62033823693649104</v>
      </c>
      <c r="J15" s="21">
        <v>0.657025350452759</v>
      </c>
      <c r="K15" s="21">
        <v>0.700497068252946</v>
      </c>
      <c r="L15" s="21">
        <v>0.64856364429742597</v>
      </c>
      <c r="M15" s="21"/>
      <c r="N15" s="21">
        <v>0.586141725430955</v>
      </c>
      <c r="O15" s="21">
        <v>0.59196259888624403</v>
      </c>
      <c r="P15" s="21">
        <v>0.65526081162282901</v>
      </c>
      <c r="Q15" s="21">
        <v>0.65104743071272997</v>
      </c>
      <c r="R15" s="21"/>
      <c r="S15" s="21">
        <v>0.55923279266038906</v>
      </c>
      <c r="T15" s="21">
        <v>0.65222301841755204</v>
      </c>
      <c r="U15" s="21">
        <v>0.62574037951027806</v>
      </c>
      <c r="V15" s="21">
        <v>0.60443595746150602</v>
      </c>
      <c r="W15" s="21">
        <v>0.69825605606769203</v>
      </c>
      <c r="X15" s="21">
        <v>0.57515996662078905</v>
      </c>
      <c r="Y15" s="21">
        <v>0.65327093590654695</v>
      </c>
      <c r="Z15" s="21">
        <v>0.64923564058545302</v>
      </c>
      <c r="AA15" s="21">
        <v>0.57018374530620297</v>
      </c>
      <c r="AB15" s="21">
        <v>0.65773740627765898</v>
      </c>
      <c r="AC15" s="21">
        <v>0.66466959757635002</v>
      </c>
      <c r="AD15" s="21">
        <v>0.58235200103089202</v>
      </c>
      <c r="AE15" s="21"/>
      <c r="AF15" s="21">
        <v>0.69689667574872904</v>
      </c>
      <c r="AG15" s="21">
        <v>0.60830570947739504</v>
      </c>
      <c r="AH15" s="21">
        <v>0.51190530730483996</v>
      </c>
      <c r="AI15" s="21"/>
      <c r="AJ15" s="21">
        <v>0.59101609744138905</v>
      </c>
      <c r="AK15" s="21">
        <v>0.65494509870735296</v>
      </c>
      <c r="AL15" s="21">
        <v>0.573363232793896</v>
      </c>
      <c r="AM15" s="21">
        <v>0.79743813435063604</v>
      </c>
      <c r="AN15" s="21">
        <v>0.59069971573065905</v>
      </c>
      <c r="AO15" s="21"/>
      <c r="AP15" s="21">
        <v>0.418567999818651</v>
      </c>
      <c r="AQ15" s="21">
        <v>0.62968628752642897</v>
      </c>
      <c r="AR15" s="21">
        <v>0.60191241888409697</v>
      </c>
    </row>
    <row r="16" spans="2:44" x14ac:dyDescent="0.5">
      <c r="B16" s="18" t="s">
        <v>89</v>
      </c>
      <c r="C16" s="21">
        <v>0.16181450695868499</v>
      </c>
      <c r="D16" s="21">
        <v>0.19050793959131301</v>
      </c>
      <c r="E16" s="21">
        <v>0.134408130548266</v>
      </c>
      <c r="F16" s="21"/>
      <c r="G16" s="21">
        <v>0.22315044188623601</v>
      </c>
      <c r="H16" s="21">
        <v>0.22095537561360501</v>
      </c>
      <c r="I16" s="21">
        <v>0.14777933884901001</v>
      </c>
      <c r="J16" s="21">
        <v>0.13289868159221799</v>
      </c>
      <c r="K16" s="21">
        <v>0.13253282581454201</v>
      </c>
      <c r="L16" s="21">
        <v>0.12774189781739401</v>
      </c>
      <c r="M16" s="21"/>
      <c r="N16" s="21">
        <v>0.221007504020031</v>
      </c>
      <c r="O16" s="21">
        <v>0.14683954385415501</v>
      </c>
      <c r="P16" s="21">
        <v>0.13720234743551399</v>
      </c>
      <c r="Q16" s="21">
        <v>0.13488949289299601</v>
      </c>
      <c r="R16" s="21"/>
      <c r="S16" s="21">
        <v>0.236996952387834</v>
      </c>
      <c r="T16" s="21">
        <v>0.136058856074877</v>
      </c>
      <c r="U16" s="21">
        <v>0.143778617198311</v>
      </c>
      <c r="V16" s="21">
        <v>0.17651855053978699</v>
      </c>
      <c r="W16" s="21">
        <v>7.9698987098402799E-2</v>
      </c>
      <c r="X16" s="21">
        <v>0.195254153954659</v>
      </c>
      <c r="Y16" s="21">
        <v>0.16519624083211901</v>
      </c>
      <c r="Z16" s="21">
        <v>8.3781884321192795E-2</v>
      </c>
      <c r="AA16" s="21">
        <v>0.16474267027036901</v>
      </c>
      <c r="AB16" s="21">
        <v>0.12425428459874099</v>
      </c>
      <c r="AC16" s="21">
        <v>0.17084682709812099</v>
      </c>
      <c r="AD16" s="21">
        <v>0.19904806207951201</v>
      </c>
      <c r="AE16" s="21"/>
      <c r="AF16" s="21">
        <v>0.14463367520893</v>
      </c>
      <c r="AG16" s="21">
        <v>0.163909281910778</v>
      </c>
      <c r="AH16" s="21">
        <v>0.18678602708960601</v>
      </c>
      <c r="AI16" s="21"/>
      <c r="AJ16" s="21">
        <v>0.204046895331607</v>
      </c>
      <c r="AK16" s="21">
        <v>0.15058589308186801</v>
      </c>
      <c r="AL16" s="21">
        <v>0.15625854579446599</v>
      </c>
      <c r="AM16" s="21">
        <v>7.3755788784886894E-2</v>
      </c>
      <c r="AN16" s="21">
        <v>0.134854220498937</v>
      </c>
      <c r="AO16" s="21"/>
      <c r="AP16" s="21">
        <v>0.30840793706629599</v>
      </c>
      <c r="AQ16" s="21">
        <v>0.17030881286104399</v>
      </c>
      <c r="AR16" s="21">
        <v>0.17444156649575299</v>
      </c>
    </row>
    <row r="17" spans="2:44" x14ac:dyDescent="0.5">
      <c r="B17" s="18" t="s">
        <v>90</v>
      </c>
      <c r="C17" s="22">
        <v>0.45722847225741098</v>
      </c>
      <c r="D17" s="22">
        <v>0.40363867142226001</v>
      </c>
      <c r="E17" s="22">
        <v>0.50841509942893404</v>
      </c>
      <c r="F17" s="22"/>
      <c r="G17" s="22">
        <v>0.29896898462362098</v>
      </c>
      <c r="H17" s="22">
        <v>0.33412457238503701</v>
      </c>
      <c r="I17" s="22">
        <v>0.47255889808748103</v>
      </c>
      <c r="J17" s="22">
        <v>0.52412666886054005</v>
      </c>
      <c r="K17" s="22">
        <v>0.56796424243840304</v>
      </c>
      <c r="L17" s="22">
        <v>0.52082174648003199</v>
      </c>
      <c r="M17" s="22"/>
      <c r="N17" s="22">
        <v>0.365134221410924</v>
      </c>
      <c r="O17" s="22">
        <v>0.44512305503208899</v>
      </c>
      <c r="P17" s="22">
        <v>0.51805846418731505</v>
      </c>
      <c r="Q17" s="22">
        <v>0.51615793781973296</v>
      </c>
      <c r="R17" s="22"/>
      <c r="S17" s="22">
        <v>0.32223584027255497</v>
      </c>
      <c r="T17" s="22">
        <v>0.51616416234267504</v>
      </c>
      <c r="U17" s="22">
        <v>0.48196176231196802</v>
      </c>
      <c r="V17" s="22">
        <v>0.42791740692171998</v>
      </c>
      <c r="W17" s="22">
        <v>0.61855706896928997</v>
      </c>
      <c r="X17" s="22">
        <v>0.37990581266613099</v>
      </c>
      <c r="Y17" s="22">
        <v>0.48807469507442802</v>
      </c>
      <c r="Z17" s="22">
        <v>0.56545375626425998</v>
      </c>
      <c r="AA17" s="22">
        <v>0.40544107503583399</v>
      </c>
      <c r="AB17" s="22">
        <v>0.53348312167891898</v>
      </c>
      <c r="AC17" s="22">
        <v>0.49382277047822898</v>
      </c>
      <c r="AD17" s="22">
        <v>0.38330393895137999</v>
      </c>
      <c r="AE17" s="22"/>
      <c r="AF17" s="22">
        <v>0.55226300053979904</v>
      </c>
      <c r="AG17" s="22">
        <v>0.44439642756661701</v>
      </c>
      <c r="AH17" s="22">
        <v>0.32511928021523401</v>
      </c>
      <c r="AI17" s="22"/>
      <c r="AJ17" s="22">
        <v>0.38696920210978197</v>
      </c>
      <c r="AK17" s="22">
        <v>0.50435920562548497</v>
      </c>
      <c r="AL17" s="22">
        <v>0.41710468699942999</v>
      </c>
      <c r="AM17" s="22">
        <v>0.72368234556574895</v>
      </c>
      <c r="AN17" s="22">
        <v>0.45584549523172102</v>
      </c>
      <c r="AO17" s="22"/>
      <c r="AP17" s="22">
        <v>0.110160062752355</v>
      </c>
      <c r="AQ17" s="22">
        <v>0.45937747466538498</v>
      </c>
      <c r="AR17" s="22">
        <v>0.42747085238834398</v>
      </c>
    </row>
    <row r="18" spans="2:44" x14ac:dyDescent="0.5">
      <c r="B18" s="16"/>
    </row>
    <row r="19" spans="2:44" x14ac:dyDescent="0.5">
      <c r="B19" t="s">
        <v>76</v>
      </c>
    </row>
    <row r="20" spans="2:44" x14ac:dyDescent="0.5">
      <c r="B20" t="s">
        <v>77</v>
      </c>
    </row>
    <row r="22" spans="2:44" x14ac:dyDescent="0.5">
      <c r="B22" s="8" t="str">
        <f>HYPERLINK("#'Contents'!A1", "Return to Contents")</f>
        <v>Return to Contents</v>
      </c>
    </row>
  </sheetData>
  <mergeCells count="8">
    <mergeCell ref="AJ5:AN5"/>
    <mergeCell ref="AP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B2:AR28"/>
  <sheetViews>
    <sheetView showGridLines="0" topLeftCell="A11" workbookViewId="0">
      <pane xSplit="2" topLeftCell="C1" activePane="topRight" state="frozen"/>
      <selection pane="topRight" activeCell="B24" sqref="B24"/>
    </sheetView>
  </sheetViews>
  <sheetFormatPr defaultColWidth="10.8203125" defaultRowHeight="14.35" x14ac:dyDescent="0.5"/>
  <cols>
    <col min="2" max="2" width="25.703125" customWidth="1"/>
    <col min="3" max="5" width="10.703125" customWidth="1"/>
    <col min="6" max="6" width="2.17578125" customWidth="1"/>
    <col min="7" max="12" width="10.703125" customWidth="1"/>
    <col min="13" max="13" width="2.17578125" customWidth="1"/>
    <col min="14" max="17" width="10.703125" customWidth="1"/>
    <col min="18" max="18" width="2.17578125" customWidth="1"/>
    <col min="19" max="30" width="10.703125" customWidth="1"/>
    <col min="31" max="31" width="2.17578125" customWidth="1"/>
    <col min="32" max="34" width="10.703125" customWidth="1"/>
    <col min="35" max="35" width="2.17578125" customWidth="1"/>
    <col min="36" max="40" width="10.703125" customWidth="1"/>
    <col min="41" max="41" width="2.17578125" customWidth="1"/>
    <col min="42" max="44" width="10.703125" customWidth="1"/>
    <col min="45" max="45" width="2.17578125" customWidth="1"/>
  </cols>
  <sheetData>
    <row r="2" spans="2:44" ht="40" customHeight="1" x14ac:dyDescent="0.5">
      <c r="D2" s="30" t="s">
        <v>308</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row>
    <row r="5" spans="2:44" ht="30" customHeight="1" x14ac:dyDescent="0.5">
      <c r="B5" s="15"/>
      <c r="C5" s="15"/>
      <c r="D5" s="29" t="s">
        <v>50</v>
      </c>
      <c r="E5" s="29"/>
      <c r="F5" s="15"/>
      <c r="G5" s="29" t="s">
        <v>51</v>
      </c>
      <c r="H5" s="29"/>
      <c r="I5" s="29"/>
      <c r="J5" s="29"/>
      <c r="K5" s="29"/>
      <c r="L5" s="29"/>
      <c r="M5" s="15"/>
      <c r="N5" s="29" t="s">
        <v>52</v>
      </c>
      <c r="O5" s="29"/>
      <c r="P5" s="29"/>
      <c r="Q5" s="29"/>
      <c r="R5" s="15"/>
      <c r="S5" s="29" t="s">
        <v>53</v>
      </c>
      <c r="T5" s="29"/>
      <c r="U5" s="29"/>
      <c r="V5" s="29"/>
      <c r="W5" s="29"/>
      <c r="X5" s="29"/>
      <c r="Y5" s="29"/>
      <c r="Z5" s="29"/>
      <c r="AA5" s="29"/>
      <c r="AB5" s="29"/>
      <c r="AC5" s="29"/>
      <c r="AD5" s="29"/>
      <c r="AE5" s="15"/>
      <c r="AF5" s="29" t="s">
        <v>54</v>
      </c>
      <c r="AG5" s="29"/>
      <c r="AH5" s="29"/>
      <c r="AI5" s="15"/>
      <c r="AJ5" s="29" t="s">
        <v>55</v>
      </c>
      <c r="AK5" s="29"/>
      <c r="AL5" s="29"/>
      <c r="AM5" s="29"/>
      <c r="AN5" s="29"/>
      <c r="AO5" s="15"/>
      <c r="AP5" s="29" t="s">
        <v>56</v>
      </c>
      <c r="AQ5" s="29"/>
      <c r="AR5" s="29"/>
    </row>
    <row r="6" spans="2:44" ht="43" x14ac:dyDescent="0.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row>
    <row r="7" spans="2:44" ht="30" customHeight="1" x14ac:dyDescent="0.5">
      <c r="B7" s="10" t="s">
        <v>18</v>
      </c>
      <c r="C7" s="10">
        <v>991</v>
      </c>
      <c r="D7" s="10">
        <v>481</v>
      </c>
      <c r="E7" s="10">
        <v>508</v>
      </c>
      <c r="F7" s="10"/>
      <c r="G7" s="10">
        <v>147</v>
      </c>
      <c r="H7" s="10">
        <v>152</v>
      </c>
      <c r="I7" s="10">
        <v>160</v>
      </c>
      <c r="J7" s="10">
        <v>160</v>
      </c>
      <c r="K7" s="10">
        <v>162</v>
      </c>
      <c r="L7" s="10">
        <v>210</v>
      </c>
      <c r="M7" s="10"/>
      <c r="N7" s="10">
        <v>279</v>
      </c>
      <c r="O7" s="10">
        <v>275</v>
      </c>
      <c r="P7" s="10">
        <v>205</v>
      </c>
      <c r="Q7" s="10">
        <v>231</v>
      </c>
      <c r="R7" s="10"/>
      <c r="S7" s="10">
        <v>140</v>
      </c>
      <c r="T7" s="10">
        <v>140</v>
      </c>
      <c r="U7" s="10">
        <v>73</v>
      </c>
      <c r="V7" s="10">
        <v>85</v>
      </c>
      <c r="W7" s="10">
        <v>65</v>
      </c>
      <c r="X7" s="10">
        <v>96</v>
      </c>
      <c r="Y7" s="10">
        <v>74</v>
      </c>
      <c r="Z7" s="10">
        <v>46</v>
      </c>
      <c r="AA7" s="10">
        <v>121</v>
      </c>
      <c r="AB7" s="10">
        <v>74</v>
      </c>
      <c r="AC7" s="10">
        <v>54</v>
      </c>
      <c r="AD7" s="10">
        <v>23</v>
      </c>
      <c r="AE7" s="10"/>
      <c r="AF7" s="10">
        <v>356</v>
      </c>
      <c r="AG7" s="10">
        <v>393</v>
      </c>
      <c r="AH7" s="10">
        <v>149</v>
      </c>
      <c r="AI7" s="10"/>
      <c r="AJ7" s="10">
        <v>354</v>
      </c>
      <c r="AK7" s="10">
        <v>270</v>
      </c>
      <c r="AL7" s="10">
        <v>71</v>
      </c>
      <c r="AM7" s="10">
        <v>17</v>
      </c>
      <c r="AN7" s="10">
        <v>132</v>
      </c>
      <c r="AO7" s="10"/>
      <c r="AP7" s="10">
        <v>197</v>
      </c>
      <c r="AQ7" s="10">
        <v>366</v>
      </c>
      <c r="AR7" s="10">
        <v>68</v>
      </c>
    </row>
    <row r="8" spans="2:44" ht="30" customHeight="1" x14ac:dyDescent="0.5">
      <c r="B8" s="11" t="s">
        <v>19</v>
      </c>
      <c r="C8" s="11">
        <v>990</v>
      </c>
      <c r="D8" s="11">
        <v>489</v>
      </c>
      <c r="E8" s="11">
        <v>500</v>
      </c>
      <c r="F8" s="11"/>
      <c r="G8" s="11">
        <v>140</v>
      </c>
      <c r="H8" s="11">
        <v>175</v>
      </c>
      <c r="I8" s="11">
        <v>166</v>
      </c>
      <c r="J8" s="11">
        <v>165</v>
      </c>
      <c r="K8" s="11">
        <v>150</v>
      </c>
      <c r="L8" s="11">
        <v>194</v>
      </c>
      <c r="M8" s="11"/>
      <c r="N8" s="11">
        <v>277</v>
      </c>
      <c r="O8" s="11">
        <v>260</v>
      </c>
      <c r="P8" s="11">
        <v>219</v>
      </c>
      <c r="Q8" s="11">
        <v>233</v>
      </c>
      <c r="R8" s="11"/>
      <c r="S8" s="11">
        <v>137</v>
      </c>
      <c r="T8" s="11">
        <v>137</v>
      </c>
      <c r="U8" s="11">
        <v>73</v>
      </c>
      <c r="V8" s="11">
        <v>83</v>
      </c>
      <c r="W8" s="11">
        <v>65</v>
      </c>
      <c r="X8" s="11">
        <v>91</v>
      </c>
      <c r="Y8" s="11">
        <v>74</v>
      </c>
      <c r="Z8" s="11">
        <v>45</v>
      </c>
      <c r="AA8" s="11">
        <v>118</v>
      </c>
      <c r="AB8" s="11">
        <v>91</v>
      </c>
      <c r="AC8" s="11">
        <v>50</v>
      </c>
      <c r="AD8" s="11">
        <v>26</v>
      </c>
      <c r="AE8" s="11"/>
      <c r="AF8" s="11">
        <v>351</v>
      </c>
      <c r="AG8" s="11">
        <v>396</v>
      </c>
      <c r="AH8" s="11">
        <v>154</v>
      </c>
      <c r="AI8" s="11"/>
      <c r="AJ8" s="11">
        <v>346</v>
      </c>
      <c r="AK8" s="11">
        <v>274</v>
      </c>
      <c r="AL8" s="11">
        <v>68</v>
      </c>
      <c r="AM8" s="11">
        <v>15</v>
      </c>
      <c r="AN8" s="11">
        <v>134</v>
      </c>
      <c r="AO8" s="11"/>
      <c r="AP8" s="11">
        <v>194</v>
      </c>
      <c r="AQ8" s="11">
        <v>368</v>
      </c>
      <c r="AR8" s="11">
        <v>67</v>
      </c>
    </row>
    <row r="9" spans="2:44" ht="28.7" x14ac:dyDescent="0.5">
      <c r="B9" s="18" t="s">
        <v>295</v>
      </c>
      <c r="C9" s="17">
        <v>0.57913846414878301</v>
      </c>
      <c r="D9" s="17">
        <v>0.60194827122785399</v>
      </c>
      <c r="E9" s="17">
        <v>0.55522919850137498</v>
      </c>
      <c r="F9" s="17"/>
      <c r="G9" s="17">
        <v>0.49777675953962602</v>
      </c>
      <c r="H9" s="17">
        <v>0.51274961566142196</v>
      </c>
      <c r="I9" s="17">
        <v>0.55462195192845898</v>
      </c>
      <c r="J9" s="17">
        <v>0.53400028402778599</v>
      </c>
      <c r="K9" s="17">
        <v>0.63723675951919601</v>
      </c>
      <c r="L9" s="17">
        <v>0.71208096027209</v>
      </c>
      <c r="M9" s="17"/>
      <c r="N9" s="17">
        <v>0.65750897043312695</v>
      </c>
      <c r="O9" s="17">
        <v>0.56852282810337795</v>
      </c>
      <c r="P9" s="17">
        <v>0.58158061532068595</v>
      </c>
      <c r="Q9" s="17">
        <v>0.49404145770878199</v>
      </c>
      <c r="R9" s="17"/>
      <c r="S9" s="17">
        <v>0.54445324847634602</v>
      </c>
      <c r="T9" s="17">
        <v>0.61563157568821403</v>
      </c>
      <c r="U9" s="17">
        <v>0.49962397177914403</v>
      </c>
      <c r="V9" s="17">
        <v>0.582674248880653</v>
      </c>
      <c r="W9" s="17">
        <v>0.53460092747804899</v>
      </c>
      <c r="X9" s="17">
        <v>0.55505576156862901</v>
      </c>
      <c r="Y9" s="17">
        <v>0.47816199898645101</v>
      </c>
      <c r="Z9" s="17">
        <v>0.64483861542704701</v>
      </c>
      <c r="AA9" s="17">
        <v>0.64289875819312603</v>
      </c>
      <c r="AB9" s="17">
        <v>0.58344948174219702</v>
      </c>
      <c r="AC9" s="17">
        <v>0.70332108173585395</v>
      </c>
      <c r="AD9" s="17">
        <v>0.61168931311786101</v>
      </c>
      <c r="AE9" s="17"/>
      <c r="AF9" s="17">
        <v>0.56691129844534305</v>
      </c>
      <c r="AG9" s="17">
        <v>0.611979810896504</v>
      </c>
      <c r="AH9" s="17">
        <v>0.55810105964970202</v>
      </c>
      <c r="AI9" s="17"/>
      <c r="AJ9" s="17">
        <v>0.59747778604797697</v>
      </c>
      <c r="AK9" s="17">
        <v>0.57799309646080099</v>
      </c>
      <c r="AL9" s="17">
        <v>0.69328422203631501</v>
      </c>
      <c r="AM9" s="17">
        <v>0.52352958714426501</v>
      </c>
      <c r="AN9" s="17">
        <v>0.52124129409012099</v>
      </c>
      <c r="AO9" s="17"/>
      <c r="AP9" s="17">
        <v>0.60203160077048901</v>
      </c>
      <c r="AQ9" s="17">
        <v>0.60701447269452102</v>
      </c>
      <c r="AR9" s="17">
        <v>0.63898757014568197</v>
      </c>
    </row>
    <row r="10" spans="2:44" ht="28.7" x14ac:dyDescent="0.5">
      <c r="B10" s="18" t="s">
        <v>296</v>
      </c>
      <c r="C10" s="17">
        <v>0.55237069165948205</v>
      </c>
      <c r="D10" s="17">
        <v>0.55284680180170898</v>
      </c>
      <c r="E10" s="17">
        <v>0.55019378086167403</v>
      </c>
      <c r="F10" s="17"/>
      <c r="G10" s="17">
        <v>0.49753686294286698</v>
      </c>
      <c r="H10" s="17">
        <v>0.51489796759070094</v>
      </c>
      <c r="I10" s="17">
        <v>0.50839181811678502</v>
      </c>
      <c r="J10" s="17">
        <v>0.49543840195834599</v>
      </c>
      <c r="K10" s="17">
        <v>0.61179585929813796</v>
      </c>
      <c r="L10" s="17">
        <v>0.66583943824307601</v>
      </c>
      <c r="M10" s="17"/>
      <c r="N10" s="17">
        <v>0.57767584402551797</v>
      </c>
      <c r="O10" s="17">
        <v>0.58764426017796101</v>
      </c>
      <c r="P10" s="17">
        <v>0.56650518536279304</v>
      </c>
      <c r="Q10" s="17">
        <v>0.468008534443215</v>
      </c>
      <c r="R10" s="17"/>
      <c r="S10" s="17">
        <v>0.53246563366972199</v>
      </c>
      <c r="T10" s="17">
        <v>0.59016349550198799</v>
      </c>
      <c r="U10" s="17">
        <v>0.50757763604786499</v>
      </c>
      <c r="V10" s="17">
        <v>0.61454598452248999</v>
      </c>
      <c r="W10" s="17">
        <v>0.61492952411828505</v>
      </c>
      <c r="X10" s="17">
        <v>0.51011035959867301</v>
      </c>
      <c r="Y10" s="17">
        <v>0.382006795284004</v>
      </c>
      <c r="Z10" s="17">
        <v>0.59600124696554102</v>
      </c>
      <c r="AA10" s="17">
        <v>0.55730596775391295</v>
      </c>
      <c r="AB10" s="17">
        <v>0.62360018778317505</v>
      </c>
      <c r="AC10" s="17">
        <v>0.62033171004923404</v>
      </c>
      <c r="AD10" s="17">
        <v>0.38798727382336501</v>
      </c>
      <c r="AE10" s="17"/>
      <c r="AF10" s="17">
        <v>0.52149501393706199</v>
      </c>
      <c r="AG10" s="17">
        <v>0.59293896595266204</v>
      </c>
      <c r="AH10" s="17">
        <v>0.53145661229892105</v>
      </c>
      <c r="AI10" s="17"/>
      <c r="AJ10" s="17">
        <v>0.54892744385830405</v>
      </c>
      <c r="AK10" s="17">
        <v>0.56372463150635999</v>
      </c>
      <c r="AL10" s="17">
        <v>0.55964098912247096</v>
      </c>
      <c r="AM10" s="17">
        <v>0.51954405173219498</v>
      </c>
      <c r="AN10" s="17">
        <v>0.483100449436629</v>
      </c>
      <c r="AO10" s="17"/>
      <c r="AP10" s="17">
        <v>0.57299948421130797</v>
      </c>
      <c r="AQ10" s="17">
        <v>0.56544708580656</v>
      </c>
      <c r="AR10" s="17">
        <v>0.61939025903483103</v>
      </c>
    </row>
    <row r="11" spans="2:44" ht="43" x14ac:dyDescent="0.5">
      <c r="B11" s="18" t="s">
        <v>297</v>
      </c>
      <c r="C11" s="17">
        <v>0.40762137857601999</v>
      </c>
      <c r="D11" s="17">
        <v>0.386972073994168</v>
      </c>
      <c r="E11" s="17">
        <v>0.42746104010014702</v>
      </c>
      <c r="F11" s="17"/>
      <c r="G11" s="17">
        <v>0.35416804111108602</v>
      </c>
      <c r="H11" s="17">
        <v>0.408557795907382</v>
      </c>
      <c r="I11" s="17">
        <v>0.35249473840716999</v>
      </c>
      <c r="J11" s="17">
        <v>0.34642325800595403</v>
      </c>
      <c r="K11" s="17">
        <v>0.38368212799649698</v>
      </c>
      <c r="L11" s="17">
        <v>0.56337778156028495</v>
      </c>
      <c r="M11" s="17"/>
      <c r="N11" s="17">
        <v>0.47335703904669602</v>
      </c>
      <c r="O11" s="17">
        <v>0.42860146530866799</v>
      </c>
      <c r="P11" s="17">
        <v>0.363830097521673</v>
      </c>
      <c r="Q11" s="17">
        <v>0.34492836560958501</v>
      </c>
      <c r="R11" s="17"/>
      <c r="S11" s="17">
        <v>0.41015474109550798</v>
      </c>
      <c r="T11" s="17">
        <v>0.38608291420285601</v>
      </c>
      <c r="U11" s="17">
        <v>0.37112016086293498</v>
      </c>
      <c r="V11" s="17">
        <v>0.52289959669473196</v>
      </c>
      <c r="W11" s="17">
        <v>0.40085462256847398</v>
      </c>
      <c r="X11" s="17">
        <v>0.36883935307022597</v>
      </c>
      <c r="Y11" s="17">
        <v>0.37853356287750201</v>
      </c>
      <c r="Z11" s="17">
        <v>0.37575758911111101</v>
      </c>
      <c r="AA11" s="17">
        <v>0.40551384629538301</v>
      </c>
      <c r="AB11" s="17">
        <v>0.38983459640433399</v>
      </c>
      <c r="AC11" s="17">
        <v>0.52038497611915502</v>
      </c>
      <c r="AD11" s="17">
        <v>0.38878054112594301</v>
      </c>
      <c r="AE11" s="17"/>
      <c r="AF11" s="17">
        <v>0.40180729856479203</v>
      </c>
      <c r="AG11" s="17">
        <v>0.44209755872895501</v>
      </c>
      <c r="AH11" s="17">
        <v>0.38416377554850401</v>
      </c>
      <c r="AI11" s="17"/>
      <c r="AJ11" s="17">
        <v>0.45243346339074703</v>
      </c>
      <c r="AK11" s="17">
        <v>0.39409046297198402</v>
      </c>
      <c r="AL11" s="17">
        <v>0.35766714648496201</v>
      </c>
      <c r="AM11" s="17">
        <v>0.29802433085323599</v>
      </c>
      <c r="AN11" s="17">
        <v>0.34819923919349499</v>
      </c>
      <c r="AO11" s="17"/>
      <c r="AP11" s="17">
        <v>0.42441275373048298</v>
      </c>
      <c r="AQ11" s="17">
        <v>0.40600826726780898</v>
      </c>
      <c r="AR11" s="17">
        <v>0.50189743634846495</v>
      </c>
    </row>
    <row r="12" spans="2:44" ht="28.7" x14ac:dyDescent="0.5">
      <c r="B12" s="18" t="s">
        <v>298</v>
      </c>
      <c r="C12" s="17">
        <v>0.374616793289409</v>
      </c>
      <c r="D12" s="17">
        <v>0.39110281506104999</v>
      </c>
      <c r="E12" s="17">
        <v>0.35610806560182001</v>
      </c>
      <c r="F12" s="17"/>
      <c r="G12" s="17">
        <v>0.317116482622948</v>
      </c>
      <c r="H12" s="17">
        <v>0.31306730321402099</v>
      </c>
      <c r="I12" s="17">
        <v>0.40625331749579102</v>
      </c>
      <c r="J12" s="17">
        <v>0.31872864171408999</v>
      </c>
      <c r="K12" s="17">
        <v>0.36769751484010998</v>
      </c>
      <c r="L12" s="17">
        <v>0.497517084569086</v>
      </c>
      <c r="M12" s="17"/>
      <c r="N12" s="17">
        <v>0.42754472789947701</v>
      </c>
      <c r="O12" s="17">
        <v>0.39430662940668698</v>
      </c>
      <c r="P12" s="17">
        <v>0.34797518926734999</v>
      </c>
      <c r="Q12" s="17">
        <v>0.312372900563682</v>
      </c>
      <c r="R12" s="17"/>
      <c r="S12" s="17">
        <v>0.35824065543460498</v>
      </c>
      <c r="T12" s="17">
        <v>0.37902008999815501</v>
      </c>
      <c r="U12" s="17">
        <v>0.40624016006213098</v>
      </c>
      <c r="V12" s="17">
        <v>0.32349277289565898</v>
      </c>
      <c r="W12" s="17">
        <v>0.35955476221243998</v>
      </c>
      <c r="X12" s="17">
        <v>0.32868512063994798</v>
      </c>
      <c r="Y12" s="17">
        <v>0.26792526412916201</v>
      </c>
      <c r="Z12" s="17">
        <v>0.48213614311918601</v>
      </c>
      <c r="AA12" s="17">
        <v>0.35610770041526502</v>
      </c>
      <c r="AB12" s="17">
        <v>0.44391460611047701</v>
      </c>
      <c r="AC12" s="17">
        <v>0.450286626920884</v>
      </c>
      <c r="AD12" s="17">
        <v>0.522674203564506</v>
      </c>
      <c r="AE12" s="17"/>
      <c r="AF12" s="17">
        <v>0.34888595871890898</v>
      </c>
      <c r="AG12" s="17">
        <v>0.43285619120563601</v>
      </c>
      <c r="AH12" s="17">
        <v>0.34697934703218902</v>
      </c>
      <c r="AI12" s="17"/>
      <c r="AJ12" s="17">
        <v>0.38912130114981303</v>
      </c>
      <c r="AK12" s="17">
        <v>0.33754993613384698</v>
      </c>
      <c r="AL12" s="17">
        <v>0.41577806211415602</v>
      </c>
      <c r="AM12" s="17">
        <v>0.411581341036029</v>
      </c>
      <c r="AN12" s="17">
        <v>0.34947870384373603</v>
      </c>
      <c r="AO12" s="17"/>
      <c r="AP12" s="17">
        <v>0.34582838207537397</v>
      </c>
      <c r="AQ12" s="17">
        <v>0.39530071243116099</v>
      </c>
      <c r="AR12" s="17">
        <v>0.42928760881831002</v>
      </c>
    </row>
    <row r="13" spans="2:44" ht="28.7" x14ac:dyDescent="0.5">
      <c r="B13" s="18" t="s">
        <v>299</v>
      </c>
      <c r="C13" s="17">
        <v>0.36870591377228901</v>
      </c>
      <c r="D13" s="17">
        <v>0.40565667909947101</v>
      </c>
      <c r="E13" s="17">
        <v>0.33208367170949998</v>
      </c>
      <c r="F13" s="17"/>
      <c r="G13" s="17">
        <v>0.35913463619240099</v>
      </c>
      <c r="H13" s="17">
        <v>0.31161058210967102</v>
      </c>
      <c r="I13" s="17">
        <v>0.30198538957975501</v>
      </c>
      <c r="J13" s="17">
        <v>0.318510230432066</v>
      </c>
      <c r="K13" s="17">
        <v>0.43734195860295</v>
      </c>
      <c r="L13" s="17">
        <v>0.473766596208121</v>
      </c>
      <c r="M13" s="17"/>
      <c r="N13" s="17">
        <v>0.42299706442042101</v>
      </c>
      <c r="O13" s="17">
        <v>0.32330864713045998</v>
      </c>
      <c r="P13" s="17">
        <v>0.374358209112089</v>
      </c>
      <c r="Q13" s="17">
        <v>0.34718767448137999</v>
      </c>
      <c r="R13" s="17"/>
      <c r="S13" s="17">
        <v>0.34609060815912002</v>
      </c>
      <c r="T13" s="17">
        <v>0.37649743412888098</v>
      </c>
      <c r="U13" s="17">
        <v>0.32771223499914498</v>
      </c>
      <c r="V13" s="17">
        <v>0.38371105731010802</v>
      </c>
      <c r="W13" s="17">
        <v>0.36265850473554201</v>
      </c>
      <c r="X13" s="17">
        <v>0.39498429174147598</v>
      </c>
      <c r="Y13" s="17">
        <v>0.28901030953030099</v>
      </c>
      <c r="Z13" s="17">
        <v>0.41958431543223101</v>
      </c>
      <c r="AA13" s="17">
        <v>0.38662775960293799</v>
      </c>
      <c r="AB13" s="17">
        <v>0.38727447850392999</v>
      </c>
      <c r="AC13" s="17">
        <v>0.412655656584131</v>
      </c>
      <c r="AD13" s="17">
        <v>0.347497974985362</v>
      </c>
      <c r="AE13" s="17"/>
      <c r="AF13" s="17">
        <v>0.38471862506895199</v>
      </c>
      <c r="AG13" s="17">
        <v>0.370307430757918</v>
      </c>
      <c r="AH13" s="17">
        <v>0.356405414102546</v>
      </c>
      <c r="AI13" s="17"/>
      <c r="AJ13" s="17">
        <v>0.41529607845921201</v>
      </c>
      <c r="AK13" s="17">
        <v>0.31132808320447602</v>
      </c>
      <c r="AL13" s="17">
        <v>0.430234137607028</v>
      </c>
      <c r="AM13" s="17">
        <v>0.413395091257515</v>
      </c>
      <c r="AN13" s="17">
        <v>0.31899849125254198</v>
      </c>
      <c r="AO13" s="17"/>
      <c r="AP13" s="17">
        <v>0.40825295447396098</v>
      </c>
      <c r="AQ13" s="17">
        <v>0.36391908815755802</v>
      </c>
      <c r="AR13" s="17">
        <v>0.36707485491291503</v>
      </c>
    </row>
    <row r="14" spans="2:44" ht="28.7" x14ac:dyDescent="0.5">
      <c r="B14" s="18" t="s">
        <v>300</v>
      </c>
      <c r="C14" s="17">
        <v>0.35807362493169198</v>
      </c>
      <c r="D14" s="17">
        <v>0.38620656972301698</v>
      </c>
      <c r="E14" s="17">
        <v>0.32811495027332799</v>
      </c>
      <c r="F14" s="17"/>
      <c r="G14" s="17">
        <v>0.37768189244212602</v>
      </c>
      <c r="H14" s="17">
        <v>0.34754099172219899</v>
      </c>
      <c r="I14" s="17">
        <v>0.31175932850309701</v>
      </c>
      <c r="J14" s="17">
        <v>0.31421194095167299</v>
      </c>
      <c r="K14" s="17">
        <v>0.36344414222309102</v>
      </c>
      <c r="L14" s="17">
        <v>0.42635302304588801</v>
      </c>
      <c r="M14" s="17"/>
      <c r="N14" s="17">
        <v>0.412387016261832</v>
      </c>
      <c r="O14" s="17">
        <v>0.36946982740395501</v>
      </c>
      <c r="P14" s="17">
        <v>0.32448159288738299</v>
      </c>
      <c r="Q14" s="17">
        <v>0.309887663756028</v>
      </c>
      <c r="R14" s="17"/>
      <c r="S14" s="17">
        <v>0.36771384780027799</v>
      </c>
      <c r="T14" s="17">
        <v>0.30401585278998</v>
      </c>
      <c r="U14" s="17">
        <v>0.35002499120594499</v>
      </c>
      <c r="V14" s="17">
        <v>0.48380293920739498</v>
      </c>
      <c r="W14" s="17">
        <v>0.45361161880494699</v>
      </c>
      <c r="X14" s="17">
        <v>0.339040431098935</v>
      </c>
      <c r="Y14" s="17">
        <v>0.388472510101046</v>
      </c>
      <c r="Z14" s="17">
        <v>0.41715296472292301</v>
      </c>
      <c r="AA14" s="17">
        <v>0.296749952323481</v>
      </c>
      <c r="AB14" s="17">
        <v>0.29578333101608001</v>
      </c>
      <c r="AC14" s="17">
        <v>0.41042319075113098</v>
      </c>
      <c r="AD14" s="17">
        <v>0.24895561878550601</v>
      </c>
      <c r="AE14" s="17"/>
      <c r="AF14" s="17">
        <v>0.31810182650275098</v>
      </c>
      <c r="AG14" s="17">
        <v>0.392723741795382</v>
      </c>
      <c r="AH14" s="17">
        <v>0.35823508157899397</v>
      </c>
      <c r="AI14" s="17"/>
      <c r="AJ14" s="17">
        <v>0.36624551582786502</v>
      </c>
      <c r="AK14" s="17">
        <v>0.32993331538103399</v>
      </c>
      <c r="AL14" s="17">
        <v>0.31929743522042398</v>
      </c>
      <c r="AM14" s="17">
        <v>0.35616556457686699</v>
      </c>
      <c r="AN14" s="17">
        <v>0.32661230647410899</v>
      </c>
      <c r="AO14" s="17"/>
      <c r="AP14" s="17">
        <v>0.39501285127500102</v>
      </c>
      <c r="AQ14" s="17">
        <v>0.36206022818625999</v>
      </c>
      <c r="AR14" s="17">
        <v>0.36461542593982998</v>
      </c>
    </row>
    <row r="15" spans="2:44" ht="28.7" x14ac:dyDescent="0.5">
      <c r="B15" s="18" t="s">
        <v>301</v>
      </c>
      <c r="C15" s="17">
        <v>0.35034754558054099</v>
      </c>
      <c r="D15" s="17">
        <v>0.369096946450718</v>
      </c>
      <c r="E15" s="17">
        <v>0.33335655817048598</v>
      </c>
      <c r="F15" s="17"/>
      <c r="G15" s="17">
        <v>0.31094107963213202</v>
      </c>
      <c r="H15" s="17">
        <v>0.33552940787323299</v>
      </c>
      <c r="I15" s="17">
        <v>0.35116180913316503</v>
      </c>
      <c r="J15" s="17">
        <v>0.39327698284631701</v>
      </c>
      <c r="K15" s="17">
        <v>0.35104232616504899</v>
      </c>
      <c r="L15" s="17">
        <v>0.35424103331477302</v>
      </c>
      <c r="M15" s="17"/>
      <c r="N15" s="17">
        <v>0.39926403750579698</v>
      </c>
      <c r="O15" s="17">
        <v>0.33469312858817102</v>
      </c>
      <c r="P15" s="17">
        <v>0.354644739977581</v>
      </c>
      <c r="Q15" s="17">
        <v>0.30322177608220402</v>
      </c>
      <c r="R15" s="17"/>
      <c r="S15" s="17">
        <v>0.35088811187381302</v>
      </c>
      <c r="T15" s="17">
        <v>0.33627626843432601</v>
      </c>
      <c r="U15" s="17">
        <v>0.28587860582683999</v>
      </c>
      <c r="V15" s="17">
        <v>0.37365099035416199</v>
      </c>
      <c r="W15" s="17">
        <v>0.34446111201551399</v>
      </c>
      <c r="X15" s="17">
        <v>0.30510502716048998</v>
      </c>
      <c r="Y15" s="17">
        <v>0.28527019562841799</v>
      </c>
      <c r="Z15" s="17">
        <v>0.41167402896291999</v>
      </c>
      <c r="AA15" s="17">
        <v>0.35924838035613499</v>
      </c>
      <c r="AB15" s="17">
        <v>0.41766123959900198</v>
      </c>
      <c r="AC15" s="17">
        <v>0.33657520710301803</v>
      </c>
      <c r="AD15" s="17">
        <v>0.52829411667540005</v>
      </c>
      <c r="AE15" s="17"/>
      <c r="AF15" s="17">
        <v>0.32103135767554902</v>
      </c>
      <c r="AG15" s="17">
        <v>0.37661691200262498</v>
      </c>
      <c r="AH15" s="17">
        <v>0.41436928204266898</v>
      </c>
      <c r="AI15" s="17"/>
      <c r="AJ15" s="17">
        <v>0.35755955741898099</v>
      </c>
      <c r="AK15" s="17">
        <v>0.32819909253256102</v>
      </c>
      <c r="AL15" s="17">
        <v>0.31599778690441199</v>
      </c>
      <c r="AM15" s="17">
        <v>0.337640064864002</v>
      </c>
      <c r="AN15" s="17">
        <v>0.34175250712870098</v>
      </c>
      <c r="AO15" s="17"/>
      <c r="AP15" s="17">
        <v>0.31523625074211598</v>
      </c>
      <c r="AQ15" s="17">
        <v>0.36355255411096699</v>
      </c>
      <c r="AR15" s="17">
        <v>0.31628497121721999</v>
      </c>
    </row>
    <row r="16" spans="2:44" ht="43" x14ac:dyDescent="0.5">
      <c r="B16" s="18" t="s">
        <v>302</v>
      </c>
      <c r="C16" s="17">
        <v>0.32662136314082102</v>
      </c>
      <c r="D16" s="17">
        <v>0.31749202171544799</v>
      </c>
      <c r="E16" s="17">
        <v>0.33297217406172902</v>
      </c>
      <c r="F16" s="17"/>
      <c r="G16" s="17">
        <v>0.28593298343513202</v>
      </c>
      <c r="H16" s="17">
        <v>0.34223598045265402</v>
      </c>
      <c r="I16" s="17">
        <v>0.36039289995215801</v>
      </c>
      <c r="J16" s="17">
        <v>0.27947215087758398</v>
      </c>
      <c r="K16" s="17">
        <v>0.275191247927208</v>
      </c>
      <c r="L16" s="17">
        <v>0.393149431450107</v>
      </c>
      <c r="M16" s="17"/>
      <c r="N16" s="17">
        <v>0.36136137060937001</v>
      </c>
      <c r="O16" s="17">
        <v>0.34654546476231501</v>
      </c>
      <c r="P16" s="17">
        <v>0.29318608228680798</v>
      </c>
      <c r="Q16" s="17">
        <v>0.29573066781207002</v>
      </c>
      <c r="R16" s="17"/>
      <c r="S16" s="17">
        <v>0.30759280069040501</v>
      </c>
      <c r="T16" s="17">
        <v>0.270309768536796</v>
      </c>
      <c r="U16" s="17">
        <v>0.36309683611055898</v>
      </c>
      <c r="V16" s="17">
        <v>0.33430461109466603</v>
      </c>
      <c r="W16" s="17">
        <v>0.38865049608025998</v>
      </c>
      <c r="X16" s="17">
        <v>0.27618910281137099</v>
      </c>
      <c r="Y16" s="17">
        <v>0.27199816360519002</v>
      </c>
      <c r="Z16" s="17">
        <v>0.46069409248104498</v>
      </c>
      <c r="AA16" s="17">
        <v>0.35718534204876701</v>
      </c>
      <c r="AB16" s="17">
        <v>0.28410557051313901</v>
      </c>
      <c r="AC16" s="17">
        <v>0.43467530491458001</v>
      </c>
      <c r="AD16" s="17">
        <v>0.34546289384421502</v>
      </c>
      <c r="AE16" s="17"/>
      <c r="AF16" s="17">
        <v>0.31984635159472302</v>
      </c>
      <c r="AG16" s="17">
        <v>0.34885518025266998</v>
      </c>
      <c r="AH16" s="17">
        <v>0.33537825875472599</v>
      </c>
      <c r="AI16" s="17"/>
      <c r="AJ16" s="17">
        <v>0.34245829999107802</v>
      </c>
      <c r="AK16" s="17">
        <v>0.31355962459810199</v>
      </c>
      <c r="AL16" s="17">
        <v>0.28517137063424502</v>
      </c>
      <c r="AM16" s="17">
        <v>0.49346946458290802</v>
      </c>
      <c r="AN16" s="17">
        <v>0.29502402019135499</v>
      </c>
      <c r="AO16" s="17"/>
      <c r="AP16" s="17">
        <v>0.33515082076839697</v>
      </c>
      <c r="AQ16" s="17">
        <v>0.33649978794176699</v>
      </c>
      <c r="AR16" s="17">
        <v>0.34176512847280499</v>
      </c>
    </row>
    <row r="17" spans="2:44" ht="43" x14ac:dyDescent="0.5">
      <c r="B17" s="18" t="s">
        <v>303</v>
      </c>
      <c r="C17" s="17">
        <v>0.26564535610211898</v>
      </c>
      <c r="D17" s="17">
        <v>0.29299555275925898</v>
      </c>
      <c r="E17" s="17">
        <v>0.23801514265274101</v>
      </c>
      <c r="F17" s="17"/>
      <c r="G17" s="17">
        <v>0.26410001830504398</v>
      </c>
      <c r="H17" s="17">
        <v>0.26420767216660201</v>
      </c>
      <c r="I17" s="17">
        <v>0.29525960159513798</v>
      </c>
      <c r="J17" s="17">
        <v>0.29520044529777101</v>
      </c>
      <c r="K17" s="17">
        <v>0.23203804813259801</v>
      </c>
      <c r="L17" s="17">
        <v>0.243538005340486</v>
      </c>
      <c r="M17" s="17"/>
      <c r="N17" s="17">
        <v>0.314871088459592</v>
      </c>
      <c r="O17" s="17">
        <v>0.235293544713645</v>
      </c>
      <c r="P17" s="17">
        <v>0.27841370521676201</v>
      </c>
      <c r="Q17" s="17">
        <v>0.23013147552990801</v>
      </c>
      <c r="R17" s="17"/>
      <c r="S17" s="17">
        <v>0.27372461647959101</v>
      </c>
      <c r="T17" s="17">
        <v>0.195823626904087</v>
      </c>
      <c r="U17" s="17">
        <v>0.20019541431275201</v>
      </c>
      <c r="V17" s="17">
        <v>0.282376947611435</v>
      </c>
      <c r="W17" s="17">
        <v>0.23437613691290399</v>
      </c>
      <c r="X17" s="17">
        <v>0.28663356145900398</v>
      </c>
      <c r="Y17" s="17">
        <v>0.30200068573161798</v>
      </c>
      <c r="Z17" s="17">
        <v>0.220605626555855</v>
      </c>
      <c r="AA17" s="17">
        <v>0.34296332437606297</v>
      </c>
      <c r="AB17" s="17">
        <v>0.28619051970773202</v>
      </c>
      <c r="AC17" s="17">
        <v>0.29111758989035003</v>
      </c>
      <c r="AD17" s="17">
        <v>0.228670356152577</v>
      </c>
      <c r="AE17" s="17"/>
      <c r="AF17" s="17">
        <v>0.24095608196177701</v>
      </c>
      <c r="AG17" s="17">
        <v>0.29692110091255303</v>
      </c>
      <c r="AH17" s="17">
        <v>0.23276309670436299</v>
      </c>
      <c r="AI17" s="17"/>
      <c r="AJ17" s="17">
        <v>0.26480574270359802</v>
      </c>
      <c r="AK17" s="17">
        <v>0.26817262948166998</v>
      </c>
      <c r="AL17" s="17">
        <v>0.233475957353276</v>
      </c>
      <c r="AM17" s="17">
        <v>0.19152784086058</v>
      </c>
      <c r="AN17" s="17">
        <v>0.21486034753820801</v>
      </c>
      <c r="AO17" s="17"/>
      <c r="AP17" s="17">
        <v>0.25516775118329199</v>
      </c>
      <c r="AQ17" s="17">
        <v>0.29202171701526503</v>
      </c>
      <c r="AR17" s="17">
        <v>0.36606361415205202</v>
      </c>
    </row>
    <row r="18" spans="2:44" ht="43" x14ac:dyDescent="0.5">
      <c r="B18" s="18" t="s">
        <v>304</v>
      </c>
      <c r="C18" s="17">
        <v>0.25023821495453502</v>
      </c>
      <c r="D18" s="17">
        <v>0.246197754329677</v>
      </c>
      <c r="E18" s="17">
        <v>0.25132180686588101</v>
      </c>
      <c r="F18" s="17"/>
      <c r="G18" s="17">
        <v>0.29485755228973998</v>
      </c>
      <c r="H18" s="17">
        <v>0.25654769351932399</v>
      </c>
      <c r="I18" s="17">
        <v>0.25743450370545901</v>
      </c>
      <c r="J18" s="17">
        <v>0.23807574251475599</v>
      </c>
      <c r="K18" s="17">
        <v>0.20486145386627799</v>
      </c>
      <c r="L18" s="17">
        <v>0.25178981762129199</v>
      </c>
      <c r="M18" s="17"/>
      <c r="N18" s="17">
        <v>0.24274640922462201</v>
      </c>
      <c r="O18" s="17">
        <v>0.24838156816430099</v>
      </c>
      <c r="P18" s="17">
        <v>0.264242146424705</v>
      </c>
      <c r="Q18" s="17">
        <v>0.24520214330166901</v>
      </c>
      <c r="R18" s="17"/>
      <c r="S18" s="17">
        <v>0.25744534155280302</v>
      </c>
      <c r="T18" s="17">
        <v>0.182592081726208</v>
      </c>
      <c r="U18" s="17">
        <v>0.25296620838112799</v>
      </c>
      <c r="V18" s="17">
        <v>0.26169798671299599</v>
      </c>
      <c r="W18" s="17">
        <v>0.28416862442087998</v>
      </c>
      <c r="X18" s="17">
        <v>0.26149757715213401</v>
      </c>
      <c r="Y18" s="17">
        <v>0.16455833781047899</v>
      </c>
      <c r="Z18" s="17">
        <v>0.25204733373216398</v>
      </c>
      <c r="AA18" s="17">
        <v>0.32534659949099098</v>
      </c>
      <c r="AB18" s="17">
        <v>0.19222546527673501</v>
      </c>
      <c r="AC18" s="17">
        <v>0.32645726819352999</v>
      </c>
      <c r="AD18" s="17">
        <v>0.35788681293111302</v>
      </c>
      <c r="AE18" s="17"/>
      <c r="AF18" s="17">
        <v>0.207265204775998</v>
      </c>
      <c r="AG18" s="17">
        <v>0.282996182454259</v>
      </c>
      <c r="AH18" s="17">
        <v>0.21779015455648801</v>
      </c>
      <c r="AI18" s="17"/>
      <c r="AJ18" s="17">
        <v>0.242950229816004</v>
      </c>
      <c r="AK18" s="17">
        <v>0.28577152522767302</v>
      </c>
      <c r="AL18" s="17">
        <v>0.20722667459000299</v>
      </c>
      <c r="AM18" s="17">
        <v>0.17662607455197399</v>
      </c>
      <c r="AN18" s="17">
        <v>0.19632045126105699</v>
      </c>
      <c r="AO18" s="17"/>
      <c r="AP18" s="17">
        <v>0.23986024791128799</v>
      </c>
      <c r="AQ18" s="17">
        <v>0.30251054768006203</v>
      </c>
      <c r="AR18" s="17">
        <v>0.30603315576006002</v>
      </c>
    </row>
    <row r="19" spans="2:44" ht="28.7" x14ac:dyDescent="0.5">
      <c r="B19" s="18" t="s">
        <v>305</v>
      </c>
      <c r="C19" s="17">
        <v>0.24665862391121399</v>
      </c>
      <c r="D19" s="17">
        <v>0.24694854679057501</v>
      </c>
      <c r="E19" s="17">
        <v>0.24541148621068401</v>
      </c>
      <c r="F19" s="17"/>
      <c r="G19" s="17">
        <v>0.27927422016023101</v>
      </c>
      <c r="H19" s="17">
        <v>0.26687885011901902</v>
      </c>
      <c r="I19" s="17">
        <v>0.252005177340622</v>
      </c>
      <c r="J19" s="17">
        <v>0.24276519939698499</v>
      </c>
      <c r="K19" s="17">
        <v>0.21967265382520201</v>
      </c>
      <c r="L19" s="17">
        <v>0.224599560156654</v>
      </c>
      <c r="M19" s="17"/>
      <c r="N19" s="17">
        <v>0.30419713180260999</v>
      </c>
      <c r="O19" s="17">
        <v>0.243001832507827</v>
      </c>
      <c r="P19" s="17">
        <v>0.26381627266511998</v>
      </c>
      <c r="Q19" s="17">
        <v>0.16346241304040399</v>
      </c>
      <c r="R19" s="17"/>
      <c r="S19" s="17">
        <v>0.24470706041162599</v>
      </c>
      <c r="T19" s="17">
        <v>0.18109573663313999</v>
      </c>
      <c r="U19" s="17">
        <v>0.24790089729454201</v>
      </c>
      <c r="V19" s="17">
        <v>0.26857203899703902</v>
      </c>
      <c r="W19" s="17">
        <v>0.182720279547675</v>
      </c>
      <c r="X19" s="17">
        <v>0.26489862978345002</v>
      </c>
      <c r="Y19" s="17">
        <v>0.26455133600369102</v>
      </c>
      <c r="Z19" s="17">
        <v>0.23678371356210901</v>
      </c>
      <c r="AA19" s="17">
        <v>0.27080892391730099</v>
      </c>
      <c r="AB19" s="17">
        <v>0.22410235017614</v>
      </c>
      <c r="AC19" s="17">
        <v>0.28407025724525298</v>
      </c>
      <c r="AD19" s="17">
        <v>0.485423651426373</v>
      </c>
      <c r="AE19" s="17"/>
      <c r="AF19" s="17">
        <v>0.24692098400898099</v>
      </c>
      <c r="AG19" s="17">
        <v>0.27106545884574601</v>
      </c>
      <c r="AH19" s="17">
        <v>0.18922797707937999</v>
      </c>
      <c r="AI19" s="17"/>
      <c r="AJ19" s="17">
        <v>0.25854315493194102</v>
      </c>
      <c r="AK19" s="17">
        <v>0.26754532427550498</v>
      </c>
      <c r="AL19" s="17">
        <v>0.18095725540593499</v>
      </c>
      <c r="AM19" s="17">
        <v>0.114510786427028</v>
      </c>
      <c r="AN19" s="17">
        <v>0.207002945408996</v>
      </c>
      <c r="AO19" s="17"/>
      <c r="AP19" s="17">
        <v>0.217301366248497</v>
      </c>
      <c r="AQ19" s="17">
        <v>0.29380605082558298</v>
      </c>
      <c r="AR19" s="17">
        <v>0.218322381105958</v>
      </c>
    </row>
    <row r="20" spans="2:44" ht="28.7" x14ac:dyDescent="0.5">
      <c r="B20" s="18" t="s">
        <v>306</v>
      </c>
      <c r="C20" s="17">
        <v>0.203910553440592</v>
      </c>
      <c r="D20" s="17">
        <v>0.19342986776266899</v>
      </c>
      <c r="E20" s="17">
        <v>0.214936689134684</v>
      </c>
      <c r="F20" s="17"/>
      <c r="G20" s="17">
        <v>0.19042095020761199</v>
      </c>
      <c r="H20" s="17">
        <v>0.23487658316725901</v>
      </c>
      <c r="I20" s="17">
        <v>0.20840447886720201</v>
      </c>
      <c r="J20" s="17">
        <v>0.156136744139768</v>
      </c>
      <c r="K20" s="17">
        <v>0.22755601060333899</v>
      </c>
      <c r="L20" s="17">
        <v>0.20434486945319899</v>
      </c>
      <c r="M20" s="17"/>
      <c r="N20" s="17">
        <v>0.229333458272204</v>
      </c>
      <c r="O20" s="17">
        <v>0.171685690928331</v>
      </c>
      <c r="P20" s="17">
        <v>0.203794807653573</v>
      </c>
      <c r="Q20" s="17">
        <v>0.210578435705917</v>
      </c>
      <c r="R20" s="17"/>
      <c r="S20" s="17">
        <v>0.21118492488341101</v>
      </c>
      <c r="T20" s="17">
        <v>0.146217678322871</v>
      </c>
      <c r="U20" s="17">
        <v>0.170274735851</v>
      </c>
      <c r="V20" s="17">
        <v>0.22337108729386601</v>
      </c>
      <c r="W20" s="17">
        <v>0.26306780737913599</v>
      </c>
      <c r="X20" s="17">
        <v>0.208428358358689</v>
      </c>
      <c r="Y20" s="17">
        <v>0.122763536286623</v>
      </c>
      <c r="Z20" s="17">
        <v>0.237273987068257</v>
      </c>
      <c r="AA20" s="17">
        <v>0.243976733323781</v>
      </c>
      <c r="AB20" s="17">
        <v>0.22206766818690701</v>
      </c>
      <c r="AC20" s="17">
        <v>0.25110568368770397</v>
      </c>
      <c r="AD20" s="17">
        <v>0.17657590966654699</v>
      </c>
      <c r="AE20" s="17"/>
      <c r="AF20" s="17">
        <v>0.19631337516397801</v>
      </c>
      <c r="AG20" s="17">
        <v>0.21095308483969999</v>
      </c>
      <c r="AH20" s="17">
        <v>0.22128103807485</v>
      </c>
      <c r="AI20" s="17"/>
      <c r="AJ20" s="17">
        <v>0.220223994632465</v>
      </c>
      <c r="AK20" s="17">
        <v>0.19726130512550499</v>
      </c>
      <c r="AL20" s="17">
        <v>0.112903089168771</v>
      </c>
      <c r="AM20" s="17">
        <v>0.11485964238543001</v>
      </c>
      <c r="AN20" s="17">
        <v>0.20073178590891499</v>
      </c>
      <c r="AO20" s="17"/>
      <c r="AP20" s="17">
        <v>0.208306276930183</v>
      </c>
      <c r="AQ20" s="17">
        <v>0.23450102324293701</v>
      </c>
      <c r="AR20" s="17">
        <v>0.23409282561927</v>
      </c>
    </row>
    <row r="21" spans="2:44" x14ac:dyDescent="0.5">
      <c r="B21" s="18" t="s">
        <v>87</v>
      </c>
      <c r="C21" s="17">
        <v>5.5685899266365198E-2</v>
      </c>
      <c r="D21" s="17">
        <v>3.45951355743324E-2</v>
      </c>
      <c r="E21" s="17">
        <v>7.6518339912716393E-2</v>
      </c>
      <c r="F21" s="17"/>
      <c r="G21" s="17">
        <v>4.5160243342912298E-2</v>
      </c>
      <c r="H21" s="17">
        <v>5.8200253923361998E-2</v>
      </c>
      <c r="I21" s="17">
        <v>6.1732335696038303E-2</v>
      </c>
      <c r="J21" s="17">
        <v>4.9470425594665302E-2</v>
      </c>
      <c r="K21" s="17">
        <v>5.4207813951792402E-2</v>
      </c>
      <c r="L21" s="17">
        <v>6.2290597671857101E-2</v>
      </c>
      <c r="M21" s="17"/>
      <c r="N21" s="17">
        <v>4.7773452233783702E-2</v>
      </c>
      <c r="O21" s="17">
        <v>4.2893373216880998E-2</v>
      </c>
      <c r="P21" s="17">
        <v>4.9670976821959902E-2</v>
      </c>
      <c r="Q21" s="17">
        <v>8.5202613984131995E-2</v>
      </c>
      <c r="R21" s="17"/>
      <c r="S21" s="17">
        <v>5.0038236457333997E-2</v>
      </c>
      <c r="T21" s="17">
        <v>5.3631673873483603E-2</v>
      </c>
      <c r="U21" s="17">
        <v>8.8063554326952106E-2</v>
      </c>
      <c r="V21" s="17">
        <v>3.3763174605800597E-2</v>
      </c>
      <c r="W21" s="17">
        <v>3.00657870486143E-2</v>
      </c>
      <c r="X21" s="17">
        <v>6.0386010505676602E-2</v>
      </c>
      <c r="Y21" s="17">
        <v>8.5792826328490404E-2</v>
      </c>
      <c r="Z21" s="17">
        <v>4.7043681248184199E-2</v>
      </c>
      <c r="AA21" s="17">
        <v>5.1503143336084897E-2</v>
      </c>
      <c r="AB21" s="17">
        <v>6.4167538400043203E-2</v>
      </c>
      <c r="AC21" s="17">
        <v>5.4811430037461098E-2</v>
      </c>
      <c r="AD21" s="17">
        <v>4.2497561396501002E-2</v>
      </c>
      <c r="AE21" s="17"/>
      <c r="AF21" s="17">
        <v>5.86904208882243E-2</v>
      </c>
      <c r="AG21" s="17">
        <v>3.3896537174157297E-2</v>
      </c>
      <c r="AH21" s="17">
        <v>9.0917063429891601E-2</v>
      </c>
      <c r="AI21" s="17"/>
      <c r="AJ21" s="17">
        <v>4.7313282728288497E-2</v>
      </c>
      <c r="AK21" s="17">
        <v>4.0743113540234702E-2</v>
      </c>
      <c r="AL21" s="17">
        <v>5.8958304627094199E-2</v>
      </c>
      <c r="AM21" s="17">
        <v>0.111107758663197</v>
      </c>
      <c r="AN21" s="17">
        <v>9.5080357054846701E-2</v>
      </c>
      <c r="AO21" s="17"/>
      <c r="AP21" s="17">
        <v>4.9461544643633601E-2</v>
      </c>
      <c r="AQ21" s="17">
        <v>3.2770278649160198E-2</v>
      </c>
      <c r="AR21" s="17">
        <v>4.5290054730253097E-2</v>
      </c>
    </row>
    <row r="22" spans="2:44" ht="57.35" x14ac:dyDescent="0.5">
      <c r="B22" s="18" t="s">
        <v>307</v>
      </c>
      <c r="C22" s="17">
        <v>2.8021932868215201E-2</v>
      </c>
      <c r="D22" s="17">
        <v>3.0166812552156998E-2</v>
      </c>
      <c r="E22" s="17">
        <v>2.6032113376285901E-2</v>
      </c>
      <c r="F22" s="17"/>
      <c r="G22" s="17">
        <v>0</v>
      </c>
      <c r="H22" s="17">
        <v>1.06240647560054E-2</v>
      </c>
      <c r="I22" s="17">
        <v>2.5382199423258998E-2</v>
      </c>
      <c r="J22" s="17">
        <v>3.3231136057859302E-2</v>
      </c>
      <c r="K22" s="17">
        <v>5.3136141940145799E-2</v>
      </c>
      <c r="L22" s="17">
        <v>4.2235670017829803E-2</v>
      </c>
      <c r="M22" s="17"/>
      <c r="N22" s="17">
        <v>1.38224964814073E-2</v>
      </c>
      <c r="O22" s="17">
        <v>2.4440233992049101E-2</v>
      </c>
      <c r="P22" s="17">
        <v>4.4933047999479399E-2</v>
      </c>
      <c r="Q22" s="17">
        <v>3.3137998616978699E-2</v>
      </c>
      <c r="R22" s="17"/>
      <c r="S22" s="17">
        <v>3.4447807195356103E-2</v>
      </c>
      <c r="T22" s="17">
        <v>2.1037632190679601E-2</v>
      </c>
      <c r="U22" s="17">
        <v>5.1412596372128201E-2</v>
      </c>
      <c r="V22" s="17">
        <v>3.2560551554029198E-2</v>
      </c>
      <c r="W22" s="17">
        <v>1.36606988653392E-2</v>
      </c>
      <c r="X22" s="17">
        <v>2.10123652012001E-2</v>
      </c>
      <c r="Y22" s="17">
        <v>4.0229689036392902E-2</v>
      </c>
      <c r="Z22" s="17">
        <v>4.2684225945213802E-2</v>
      </c>
      <c r="AA22" s="17">
        <v>0</v>
      </c>
      <c r="AB22" s="17">
        <v>3.9158959490587397E-2</v>
      </c>
      <c r="AC22" s="17">
        <v>0</v>
      </c>
      <c r="AD22" s="17">
        <v>9.0941560186668602E-2</v>
      </c>
      <c r="AE22" s="17"/>
      <c r="AF22" s="17">
        <v>4.6700225913232501E-2</v>
      </c>
      <c r="AG22" s="17">
        <v>1.7527402966562099E-2</v>
      </c>
      <c r="AH22" s="17">
        <v>2.1893952046575699E-2</v>
      </c>
      <c r="AI22" s="17"/>
      <c r="AJ22" s="17">
        <v>3.8349464657550701E-2</v>
      </c>
      <c r="AK22" s="17">
        <v>1.8433961833846699E-2</v>
      </c>
      <c r="AL22" s="17">
        <v>2.73215423210382E-2</v>
      </c>
      <c r="AM22" s="17">
        <v>0</v>
      </c>
      <c r="AN22" s="17">
        <v>3.9328957627263302E-2</v>
      </c>
      <c r="AO22" s="17"/>
      <c r="AP22" s="17">
        <v>2.3838102796858301E-2</v>
      </c>
      <c r="AQ22" s="17">
        <v>1.7094213136594101E-2</v>
      </c>
      <c r="AR22" s="17">
        <v>4.5018244011695303E-2</v>
      </c>
    </row>
    <row r="23" spans="2:44" x14ac:dyDescent="0.5">
      <c r="B23" s="18" t="s">
        <v>149</v>
      </c>
      <c r="C23" s="19">
        <v>1.7757776381614799E-3</v>
      </c>
      <c r="D23" s="19">
        <v>1.7368321139350699E-3</v>
      </c>
      <c r="E23" s="19">
        <v>1.82064240486284E-3</v>
      </c>
      <c r="F23" s="19"/>
      <c r="G23" s="19">
        <v>0</v>
      </c>
      <c r="H23" s="19">
        <v>0</v>
      </c>
      <c r="I23" s="19">
        <v>0</v>
      </c>
      <c r="J23" s="19">
        <v>0</v>
      </c>
      <c r="K23" s="19">
        <v>5.6415851625289098E-3</v>
      </c>
      <c r="L23" s="19">
        <v>4.6934897124333097E-3</v>
      </c>
      <c r="M23" s="19"/>
      <c r="N23" s="19">
        <v>0</v>
      </c>
      <c r="O23" s="19">
        <v>6.7538161604886503E-3</v>
      </c>
      <c r="P23" s="19">
        <v>0</v>
      </c>
      <c r="Q23" s="19">
        <v>0</v>
      </c>
      <c r="R23" s="19"/>
      <c r="S23" s="19">
        <v>0</v>
      </c>
      <c r="T23" s="19">
        <v>1.28794112713551E-2</v>
      </c>
      <c r="U23" s="19">
        <v>0</v>
      </c>
      <c r="V23" s="19">
        <v>0</v>
      </c>
      <c r="W23" s="19">
        <v>0</v>
      </c>
      <c r="X23" s="19">
        <v>0</v>
      </c>
      <c r="Y23" s="19">
        <v>0</v>
      </c>
      <c r="Z23" s="19">
        <v>0</v>
      </c>
      <c r="AA23" s="19">
        <v>0</v>
      </c>
      <c r="AB23" s="19">
        <v>0</v>
      </c>
      <c r="AC23" s="19">
        <v>0</v>
      </c>
      <c r="AD23" s="19">
        <v>0</v>
      </c>
      <c r="AE23" s="19"/>
      <c r="AF23" s="19">
        <v>5.0130135350635501E-3</v>
      </c>
      <c r="AG23" s="19">
        <v>0</v>
      </c>
      <c r="AH23" s="19">
        <v>0</v>
      </c>
      <c r="AI23" s="19"/>
      <c r="AJ23" s="19">
        <v>0</v>
      </c>
      <c r="AK23" s="19">
        <v>0</v>
      </c>
      <c r="AL23" s="19">
        <v>2.59352203985274E-2</v>
      </c>
      <c r="AM23" s="19">
        <v>0</v>
      </c>
      <c r="AN23" s="19">
        <v>0</v>
      </c>
      <c r="AO23" s="19"/>
      <c r="AP23" s="19">
        <v>0</v>
      </c>
      <c r="AQ23" s="19">
        <v>0</v>
      </c>
      <c r="AR23" s="19">
        <v>1.26804074254851E-2</v>
      </c>
    </row>
    <row r="24" spans="2:44" x14ac:dyDescent="0.5">
      <c r="B24" s="16" t="s">
        <v>194</v>
      </c>
    </row>
    <row r="25" spans="2:44" x14ac:dyDescent="0.5">
      <c r="B25" t="s">
        <v>76</v>
      </c>
    </row>
    <row r="26" spans="2:44" x14ac:dyDescent="0.5">
      <c r="B26" t="s">
        <v>77</v>
      </c>
    </row>
    <row r="28" spans="2:44" x14ac:dyDescent="0.5">
      <c r="B28" s="8" t="str">
        <f>HYPERLINK("#'Contents'!A1", "Return to Contents")</f>
        <v>Return to Contents</v>
      </c>
    </row>
  </sheetData>
  <mergeCells count="8">
    <mergeCell ref="AJ5:AN5"/>
    <mergeCell ref="AP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B2:AR28"/>
  <sheetViews>
    <sheetView showGridLines="0" topLeftCell="A12" workbookViewId="0">
      <pane xSplit="2" topLeftCell="C1" activePane="topRight" state="frozen"/>
      <selection pane="topRight" activeCell="B24" sqref="B24"/>
    </sheetView>
  </sheetViews>
  <sheetFormatPr defaultColWidth="10.8203125" defaultRowHeight="14.35" x14ac:dyDescent="0.5"/>
  <cols>
    <col min="2" max="2" width="25.703125" customWidth="1"/>
    <col min="3" max="5" width="10.703125" customWidth="1"/>
    <col min="6" max="6" width="2.17578125" customWidth="1"/>
    <col min="7" max="12" width="10.703125" customWidth="1"/>
    <col min="13" max="13" width="2.17578125" customWidth="1"/>
    <col min="14" max="17" width="10.703125" customWidth="1"/>
    <col min="18" max="18" width="2.17578125" customWidth="1"/>
    <col min="19" max="30" width="10.703125" customWidth="1"/>
    <col min="31" max="31" width="2.17578125" customWidth="1"/>
    <col min="32" max="34" width="10.703125" customWidth="1"/>
    <col min="35" max="35" width="2.17578125" customWidth="1"/>
    <col min="36" max="40" width="10.703125" customWidth="1"/>
    <col min="41" max="41" width="2.17578125" customWidth="1"/>
    <col min="42" max="44" width="10.703125" customWidth="1"/>
    <col min="45" max="45" width="2.17578125" customWidth="1"/>
  </cols>
  <sheetData>
    <row r="2" spans="2:44" ht="40" customHeight="1" x14ac:dyDescent="0.5">
      <c r="D2" s="30" t="s">
        <v>310</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row>
    <row r="5" spans="2:44" ht="30" customHeight="1" x14ac:dyDescent="0.5">
      <c r="B5" s="15"/>
      <c r="C5" s="15"/>
      <c r="D5" s="29" t="s">
        <v>50</v>
      </c>
      <c r="E5" s="29"/>
      <c r="F5" s="15"/>
      <c r="G5" s="29" t="s">
        <v>51</v>
      </c>
      <c r="H5" s="29"/>
      <c r="I5" s="29"/>
      <c r="J5" s="29"/>
      <c r="K5" s="29"/>
      <c r="L5" s="29"/>
      <c r="M5" s="15"/>
      <c r="N5" s="29" t="s">
        <v>52</v>
      </c>
      <c r="O5" s="29"/>
      <c r="P5" s="29"/>
      <c r="Q5" s="29"/>
      <c r="R5" s="15"/>
      <c r="S5" s="29" t="s">
        <v>53</v>
      </c>
      <c r="T5" s="29"/>
      <c r="U5" s="29"/>
      <c r="V5" s="29"/>
      <c r="W5" s="29"/>
      <c r="X5" s="29"/>
      <c r="Y5" s="29"/>
      <c r="Z5" s="29"/>
      <c r="AA5" s="29"/>
      <c r="AB5" s="29"/>
      <c r="AC5" s="29"/>
      <c r="AD5" s="29"/>
      <c r="AE5" s="15"/>
      <c r="AF5" s="29" t="s">
        <v>54</v>
      </c>
      <c r="AG5" s="29"/>
      <c r="AH5" s="29"/>
      <c r="AI5" s="15"/>
      <c r="AJ5" s="29" t="s">
        <v>55</v>
      </c>
      <c r="AK5" s="29"/>
      <c r="AL5" s="29"/>
      <c r="AM5" s="29"/>
      <c r="AN5" s="29"/>
      <c r="AO5" s="15"/>
      <c r="AP5" s="29" t="s">
        <v>56</v>
      </c>
      <c r="AQ5" s="29"/>
      <c r="AR5" s="29"/>
    </row>
    <row r="6" spans="2:44" ht="43" x14ac:dyDescent="0.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row>
    <row r="7" spans="2:44" ht="30" customHeight="1" x14ac:dyDescent="0.5">
      <c r="B7" s="10" t="s">
        <v>18</v>
      </c>
      <c r="C7" s="10">
        <v>940</v>
      </c>
      <c r="D7" s="10">
        <v>444</v>
      </c>
      <c r="E7" s="10">
        <v>494</v>
      </c>
      <c r="F7" s="10"/>
      <c r="G7" s="10">
        <v>120</v>
      </c>
      <c r="H7" s="10">
        <v>128</v>
      </c>
      <c r="I7" s="10">
        <v>164</v>
      </c>
      <c r="J7" s="10">
        <v>175</v>
      </c>
      <c r="K7" s="10">
        <v>138</v>
      </c>
      <c r="L7" s="10">
        <v>215</v>
      </c>
      <c r="M7" s="10"/>
      <c r="N7" s="10">
        <v>283</v>
      </c>
      <c r="O7" s="10">
        <v>241</v>
      </c>
      <c r="P7" s="10">
        <v>191</v>
      </c>
      <c r="Q7" s="10">
        <v>223</v>
      </c>
      <c r="R7" s="10"/>
      <c r="S7" s="10">
        <v>146</v>
      </c>
      <c r="T7" s="10">
        <v>116</v>
      </c>
      <c r="U7" s="10">
        <v>77</v>
      </c>
      <c r="V7" s="10">
        <v>81</v>
      </c>
      <c r="W7" s="10">
        <v>65</v>
      </c>
      <c r="X7" s="10">
        <v>85</v>
      </c>
      <c r="Y7" s="10">
        <v>78</v>
      </c>
      <c r="Z7" s="10">
        <v>44</v>
      </c>
      <c r="AA7" s="10">
        <v>104</v>
      </c>
      <c r="AB7" s="10">
        <v>68</v>
      </c>
      <c r="AC7" s="10">
        <v>56</v>
      </c>
      <c r="AD7" s="10">
        <v>20</v>
      </c>
      <c r="AE7" s="10"/>
      <c r="AF7" s="10">
        <v>345</v>
      </c>
      <c r="AG7" s="10">
        <v>368</v>
      </c>
      <c r="AH7" s="10">
        <v>146</v>
      </c>
      <c r="AI7" s="10"/>
      <c r="AJ7" s="10">
        <v>313</v>
      </c>
      <c r="AK7" s="10">
        <v>261</v>
      </c>
      <c r="AL7" s="10">
        <v>64</v>
      </c>
      <c r="AM7" s="10">
        <v>23</v>
      </c>
      <c r="AN7" s="10">
        <v>138</v>
      </c>
      <c r="AO7" s="10"/>
      <c r="AP7" s="10">
        <v>174</v>
      </c>
      <c r="AQ7" s="10">
        <v>352</v>
      </c>
      <c r="AR7" s="10">
        <v>56</v>
      </c>
    </row>
    <row r="8" spans="2:44" ht="30" customHeight="1" x14ac:dyDescent="0.5">
      <c r="B8" s="11" t="s">
        <v>19</v>
      </c>
      <c r="C8" s="11">
        <v>939</v>
      </c>
      <c r="D8" s="11">
        <v>452</v>
      </c>
      <c r="E8" s="11">
        <v>485</v>
      </c>
      <c r="F8" s="11"/>
      <c r="G8" s="11">
        <v>114</v>
      </c>
      <c r="H8" s="11">
        <v>148</v>
      </c>
      <c r="I8" s="11">
        <v>171</v>
      </c>
      <c r="J8" s="11">
        <v>181</v>
      </c>
      <c r="K8" s="11">
        <v>129</v>
      </c>
      <c r="L8" s="11">
        <v>198</v>
      </c>
      <c r="M8" s="11"/>
      <c r="N8" s="11">
        <v>281</v>
      </c>
      <c r="O8" s="11">
        <v>229</v>
      </c>
      <c r="P8" s="11">
        <v>203</v>
      </c>
      <c r="Q8" s="11">
        <v>224</v>
      </c>
      <c r="R8" s="11"/>
      <c r="S8" s="11">
        <v>143</v>
      </c>
      <c r="T8" s="11">
        <v>114</v>
      </c>
      <c r="U8" s="11">
        <v>77</v>
      </c>
      <c r="V8" s="11">
        <v>79</v>
      </c>
      <c r="W8" s="11">
        <v>64</v>
      </c>
      <c r="X8" s="11">
        <v>79</v>
      </c>
      <c r="Y8" s="11">
        <v>77</v>
      </c>
      <c r="Z8" s="11">
        <v>43</v>
      </c>
      <c r="AA8" s="11">
        <v>102</v>
      </c>
      <c r="AB8" s="11">
        <v>85</v>
      </c>
      <c r="AC8" s="11">
        <v>53</v>
      </c>
      <c r="AD8" s="11">
        <v>23</v>
      </c>
      <c r="AE8" s="11"/>
      <c r="AF8" s="11">
        <v>337</v>
      </c>
      <c r="AG8" s="11">
        <v>375</v>
      </c>
      <c r="AH8" s="11">
        <v>149</v>
      </c>
      <c r="AI8" s="11"/>
      <c r="AJ8" s="11">
        <v>304</v>
      </c>
      <c r="AK8" s="11">
        <v>265</v>
      </c>
      <c r="AL8" s="11">
        <v>62</v>
      </c>
      <c r="AM8" s="11">
        <v>22</v>
      </c>
      <c r="AN8" s="11">
        <v>140</v>
      </c>
      <c r="AO8" s="11"/>
      <c r="AP8" s="11">
        <v>171</v>
      </c>
      <c r="AQ8" s="11">
        <v>354</v>
      </c>
      <c r="AR8" s="11">
        <v>55</v>
      </c>
    </row>
    <row r="9" spans="2:44" ht="28.7" x14ac:dyDescent="0.5">
      <c r="B9" s="18" t="s">
        <v>295</v>
      </c>
      <c r="C9" s="17">
        <v>0.48229763916844198</v>
      </c>
      <c r="D9" s="17">
        <v>0.51845768416298199</v>
      </c>
      <c r="E9" s="17">
        <v>0.44832229794482198</v>
      </c>
      <c r="F9" s="17"/>
      <c r="G9" s="17">
        <v>0.39916579494260102</v>
      </c>
      <c r="H9" s="17">
        <v>0.45777100128222598</v>
      </c>
      <c r="I9" s="17">
        <v>0.47704432267788099</v>
      </c>
      <c r="J9" s="17">
        <v>0.450197611926413</v>
      </c>
      <c r="K9" s="17">
        <v>0.52250511262039701</v>
      </c>
      <c r="L9" s="17">
        <v>0.55621078093240395</v>
      </c>
      <c r="M9" s="17"/>
      <c r="N9" s="17">
        <v>0.49759585284767199</v>
      </c>
      <c r="O9" s="17">
        <v>0.55250516382845005</v>
      </c>
      <c r="P9" s="17">
        <v>0.52865135705655297</v>
      </c>
      <c r="Q9" s="17">
        <v>0.349013616659684</v>
      </c>
      <c r="R9" s="17"/>
      <c r="S9" s="17">
        <v>0.51003429693647395</v>
      </c>
      <c r="T9" s="17">
        <v>0.41732899571388399</v>
      </c>
      <c r="U9" s="17">
        <v>0.515867070223747</v>
      </c>
      <c r="V9" s="17">
        <v>0.46125425694827499</v>
      </c>
      <c r="W9" s="17">
        <v>0.49474639638430801</v>
      </c>
      <c r="X9" s="17">
        <v>0.54058190420689101</v>
      </c>
      <c r="Y9" s="17">
        <v>0.397210050807769</v>
      </c>
      <c r="Z9" s="17">
        <v>0.50298959041479097</v>
      </c>
      <c r="AA9" s="17">
        <v>0.43723343069179899</v>
      </c>
      <c r="AB9" s="17">
        <v>0.45144641753118597</v>
      </c>
      <c r="AC9" s="17">
        <v>0.61825658220472901</v>
      </c>
      <c r="AD9" s="17">
        <v>0.59705410883431698</v>
      </c>
      <c r="AE9" s="17"/>
      <c r="AF9" s="17">
        <v>0.445059153668805</v>
      </c>
      <c r="AG9" s="17">
        <v>0.52870042366343895</v>
      </c>
      <c r="AH9" s="17">
        <v>0.46586024181318902</v>
      </c>
      <c r="AI9" s="17"/>
      <c r="AJ9" s="17">
        <v>0.52165738839085996</v>
      </c>
      <c r="AK9" s="17">
        <v>0.466376345209639</v>
      </c>
      <c r="AL9" s="17">
        <v>0.57203118229626704</v>
      </c>
      <c r="AM9" s="17">
        <v>0.28991810168495102</v>
      </c>
      <c r="AN9" s="17">
        <v>0.42291066986632703</v>
      </c>
      <c r="AO9" s="17"/>
      <c r="AP9" s="17">
        <v>0.51629912829338598</v>
      </c>
      <c r="AQ9" s="17">
        <v>0.50587452655451404</v>
      </c>
      <c r="AR9" s="17">
        <v>0.526130563763056</v>
      </c>
    </row>
    <row r="10" spans="2:44" ht="28.7" x14ac:dyDescent="0.5">
      <c r="B10" s="18" t="s">
        <v>296</v>
      </c>
      <c r="C10" s="17">
        <v>0.46506862767811002</v>
      </c>
      <c r="D10" s="17">
        <v>0.44036385419435198</v>
      </c>
      <c r="E10" s="17">
        <v>0.487809746825353</v>
      </c>
      <c r="F10" s="17"/>
      <c r="G10" s="17">
        <v>0.32903422348774303</v>
      </c>
      <c r="H10" s="17">
        <v>0.491822144370755</v>
      </c>
      <c r="I10" s="17">
        <v>0.43721514660488497</v>
      </c>
      <c r="J10" s="17">
        <v>0.45522356555610799</v>
      </c>
      <c r="K10" s="17">
        <v>0.54198856634196302</v>
      </c>
      <c r="L10" s="17">
        <v>0.50638503192579598</v>
      </c>
      <c r="M10" s="17"/>
      <c r="N10" s="17">
        <v>0.51106816932114196</v>
      </c>
      <c r="O10" s="17">
        <v>0.44013686517230799</v>
      </c>
      <c r="P10" s="17">
        <v>0.49007148361640102</v>
      </c>
      <c r="Q10" s="17">
        <v>0.40966604959604003</v>
      </c>
      <c r="R10" s="17"/>
      <c r="S10" s="17">
        <v>0.44124161054543398</v>
      </c>
      <c r="T10" s="17">
        <v>0.44265195336982499</v>
      </c>
      <c r="U10" s="17">
        <v>0.47427497788899298</v>
      </c>
      <c r="V10" s="17">
        <v>0.56535741021296904</v>
      </c>
      <c r="W10" s="17">
        <v>0.51518141557793196</v>
      </c>
      <c r="X10" s="17">
        <v>0.47543441697779698</v>
      </c>
      <c r="Y10" s="17">
        <v>0.43324555557432098</v>
      </c>
      <c r="Z10" s="17">
        <v>0.44199542794094998</v>
      </c>
      <c r="AA10" s="17">
        <v>0.41021840900699802</v>
      </c>
      <c r="AB10" s="17">
        <v>0.386330926968113</v>
      </c>
      <c r="AC10" s="17">
        <v>0.60930545784892198</v>
      </c>
      <c r="AD10" s="17">
        <v>0.52101207039224495</v>
      </c>
      <c r="AE10" s="17"/>
      <c r="AF10" s="17">
        <v>0.46520280298314798</v>
      </c>
      <c r="AG10" s="17">
        <v>0.50300945754683402</v>
      </c>
      <c r="AH10" s="17">
        <v>0.42712863543958002</v>
      </c>
      <c r="AI10" s="17"/>
      <c r="AJ10" s="17">
        <v>0.51735073931184505</v>
      </c>
      <c r="AK10" s="17">
        <v>0.42477898556105298</v>
      </c>
      <c r="AL10" s="17">
        <v>0.53699484192029401</v>
      </c>
      <c r="AM10" s="17">
        <v>0.29965713929471599</v>
      </c>
      <c r="AN10" s="17">
        <v>0.451110525002686</v>
      </c>
      <c r="AO10" s="17"/>
      <c r="AP10" s="17">
        <v>0.48890318272438299</v>
      </c>
      <c r="AQ10" s="17">
        <v>0.47033532047878102</v>
      </c>
      <c r="AR10" s="17">
        <v>0.54863359869724204</v>
      </c>
    </row>
    <row r="11" spans="2:44" ht="28.7" x14ac:dyDescent="0.5">
      <c r="B11" s="18" t="s">
        <v>300</v>
      </c>
      <c r="C11" s="17">
        <v>0.40764395676821003</v>
      </c>
      <c r="D11" s="17">
        <v>0.39610059395581798</v>
      </c>
      <c r="E11" s="17">
        <v>0.417859197666127</v>
      </c>
      <c r="F11" s="17"/>
      <c r="G11" s="17">
        <v>0.41892966059335901</v>
      </c>
      <c r="H11" s="17">
        <v>0.37719846381447097</v>
      </c>
      <c r="I11" s="17">
        <v>0.39973782905635402</v>
      </c>
      <c r="J11" s="17">
        <v>0.373262377982162</v>
      </c>
      <c r="K11" s="17">
        <v>0.45345457605290002</v>
      </c>
      <c r="L11" s="17">
        <v>0.432199981907958</v>
      </c>
      <c r="M11" s="17"/>
      <c r="N11" s="17">
        <v>0.46229653376992502</v>
      </c>
      <c r="O11" s="17">
        <v>0.46354763546951999</v>
      </c>
      <c r="P11" s="17">
        <v>0.33455355214078297</v>
      </c>
      <c r="Q11" s="17">
        <v>0.34679720515936302</v>
      </c>
      <c r="R11" s="17"/>
      <c r="S11" s="17">
        <v>0.42170717194712598</v>
      </c>
      <c r="T11" s="17">
        <v>0.33089740137958601</v>
      </c>
      <c r="U11" s="17">
        <v>0.49693167086129902</v>
      </c>
      <c r="V11" s="17">
        <v>0.47852020886692997</v>
      </c>
      <c r="W11" s="17">
        <v>0.33860280480217197</v>
      </c>
      <c r="X11" s="17">
        <v>0.41719291206325798</v>
      </c>
      <c r="Y11" s="17">
        <v>0.336650256229241</v>
      </c>
      <c r="Z11" s="17">
        <v>0.31134948744929303</v>
      </c>
      <c r="AA11" s="17">
        <v>0.44763660268664901</v>
      </c>
      <c r="AB11" s="17">
        <v>0.37650650277877001</v>
      </c>
      <c r="AC11" s="17">
        <v>0.46370972725607201</v>
      </c>
      <c r="AD11" s="17">
        <v>0.53820675257852502</v>
      </c>
      <c r="AE11" s="17"/>
      <c r="AF11" s="17">
        <v>0.35817861524755601</v>
      </c>
      <c r="AG11" s="17">
        <v>0.43169926348245002</v>
      </c>
      <c r="AH11" s="17">
        <v>0.45871183156669298</v>
      </c>
      <c r="AI11" s="17"/>
      <c r="AJ11" s="17">
        <v>0.40102344640995402</v>
      </c>
      <c r="AK11" s="17">
        <v>0.35775357561829702</v>
      </c>
      <c r="AL11" s="17">
        <v>0.417428470688812</v>
      </c>
      <c r="AM11" s="17">
        <v>0.221483715930611</v>
      </c>
      <c r="AN11" s="17">
        <v>0.448201110369228</v>
      </c>
      <c r="AO11" s="17"/>
      <c r="AP11" s="17">
        <v>0.39575667364112599</v>
      </c>
      <c r="AQ11" s="17">
        <v>0.408710070595101</v>
      </c>
      <c r="AR11" s="17">
        <v>0.43926599076219403</v>
      </c>
    </row>
    <row r="12" spans="2:44" ht="43" x14ac:dyDescent="0.5">
      <c r="B12" s="18" t="s">
        <v>297</v>
      </c>
      <c r="C12" s="17">
        <v>0.388415485025212</v>
      </c>
      <c r="D12" s="17">
        <v>0.37504427276595698</v>
      </c>
      <c r="E12" s="17">
        <v>0.40255259919464598</v>
      </c>
      <c r="F12" s="17"/>
      <c r="G12" s="17">
        <v>0.28741938870020001</v>
      </c>
      <c r="H12" s="17">
        <v>0.39787823050055099</v>
      </c>
      <c r="I12" s="17">
        <v>0.35803722111022002</v>
      </c>
      <c r="J12" s="17">
        <v>0.36058138633398701</v>
      </c>
      <c r="K12" s="17">
        <v>0.440241671724733</v>
      </c>
      <c r="L12" s="17">
        <v>0.45744861238881401</v>
      </c>
      <c r="M12" s="17"/>
      <c r="N12" s="17">
        <v>0.43520724665417199</v>
      </c>
      <c r="O12" s="17">
        <v>0.387079850884049</v>
      </c>
      <c r="P12" s="17">
        <v>0.37925815647498801</v>
      </c>
      <c r="Q12" s="17">
        <v>0.33366313408138998</v>
      </c>
      <c r="R12" s="17"/>
      <c r="S12" s="17">
        <v>0.33947131717186602</v>
      </c>
      <c r="T12" s="17">
        <v>0.344943031025987</v>
      </c>
      <c r="U12" s="17">
        <v>0.365784483791882</v>
      </c>
      <c r="V12" s="17">
        <v>0.46168635596733099</v>
      </c>
      <c r="W12" s="17">
        <v>0.42399491718794502</v>
      </c>
      <c r="X12" s="17">
        <v>0.35586577221132298</v>
      </c>
      <c r="Y12" s="17">
        <v>0.384131535923041</v>
      </c>
      <c r="Z12" s="17">
        <v>0.46404931939365901</v>
      </c>
      <c r="AA12" s="17">
        <v>0.37669762000489798</v>
      </c>
      <c r="AB12" s="17">
        <v>0.38450835389418098</v>
      </c>
      <c r="AC12" s="17">
        <v>0.45955176344354498</v>
      </c>
      <c r="AD12" s="17">
        <v>0.51639633648628103</v>
      </c>
      <c r="AE12" s="17"/>
      <c r="AF12" s="17">
        <v>0.36157721927359399</v>
      </c>
      <c r="AG12" s="17">
        <v>0.42730507989058197</v>
      </c>
      <c r="AH12" s="17">
        <v>0.36417673585363503</v>
      </c>
      <c r="AI12" s="17"/>
      <c r="AJ12" s="17">
        <v>0.41812258696751298</v>
      </c>
      <c r="AK12" s="17">
        <v>0.324303253289909</v>
      </c>
      <c r="AL12" s="17">
        <v>0.39399788371490302</v>
      </c>
      <c r="AM12" s="17">
        <v>0.29372973766332999</v>
      </c>
      <c r="AN12" s="17">
        <v>0.4009526222575</v>
      </c>
      <c r="AO12" s="17"/>
      <c r="AP12" s="17">
        <v>0.43213099066826099</v>
      </c>
      <c r="AQ12" s="17">
        <v>0.372977282144967</v>
      </c>
      <c r="AR12" s="17">
        <v>0.48116208592113502</v>
      </c>
    </row>
    <row r="13" spans="2:44" ht="28.7" x14ac:dyDescent="0.5">
      <c r="B13" s="18" t="s">
        <v>298</v>
      </c>
      <c r="C13" s="17">
        <v>0.36381857075815999</v>
      </c>
      <c r="D13" s="17">
        <v>0.37480521226753299</v>
      </c>
      <c r="E13" s="17">
        <v>0.355123312409869</v>
      </c>
      <c r="F13" s="17"/>
      <c r="G13" s="17">
        <v>0.323422557392612</v>
      </c>
      <c r="H13" s="17">
        <v>0.30602615233029901</v>
      </c>
      <c r="I13" s="17">
        <v>0.36904379477740601</v>
      </c>
      <c r="J13" s="17">
        <v>0.31484356525167101</v>
      </c>
      <c r="K13" s="17">
        <v>0.43731417793942001</v>
      </c>
      <c r="L13" s="17">
        <v>0.42254734388992699</v>
      </c>
      <c r="M13" s="17"/>
      <c r="N13" s="17">
        <v>0.39444128379819898</v>
      </c>
      <c r="O13" s="17">
        <v>0.38996822480342402</v>
      </c>
      <c r="P13" s="17">
        <v>0.32498409439473103</v>
      </c>
      <c r="Q13" s="17">
        <v>0.32781145377641102</v>
      </c>
      <c r="R13" s="17"/>
      <c r="S13" s="17">
        <v>0.30856689792974801</v>
      </c>
      <c r="T13" s="17">
        <v>0.287632420644581</v>
      </c>
      <c r="U13" s="17">
        <v>0.36884093767891701</v>
      </c>
      <c r="V13" s="17">
        <v>0.34906289874207702</v>
      </c>
      <c r="W13" s="17">
        <v>0.42804262262743997</v>
      </c>
      <c r="X13" s="17">
        <v>0.372943339580592</v>
      </c>
      <c r="Y13" s="17">
        <v>0.39691512166481102</v>
      </c>
      <c r="Z13" s="17">
        <v>0.43670266435489102</v>
      </c>
      <c r="AA13" s="17">
        <v>0.36088503658187698</v>
      </c>
      <c r="AB13" s="17">
        <v>0.33560160645390802</v>
      </c>
      <c r="AC13" s="17">
        <v>0.44614762950871201</v>
      </c>
      <c r="AD13" s="17">
        <v>0.58165126074199203</v>
      </c>
      <c r="AE13" s="17"/>
      <c r="AF13" s="17">
        <v>0.37582816772631</v>
      </c>
      <c r="AG13" s="17">
        <v>0.36812053221852598</v>
      </c>
      <c r="AH13" s="17">
        <v>0.35412966975517102</v>
      </c>
      <c r="AI13" s="17"/>
      <c r="AJ13" s="17">
        <v>0.38380756673901001</v>
      </c>
      <c r="AK13" s="17">
        <v>0.30895663278141799</v>
      </c>
      <c r="AL13" s="17">
        <v>0.33996234887953303</v>
      </c>
      <c r="AM13" s="17">
        <v>0.35239360513012402</v>
      </c>
      <c r="AN13" s="17">
        <v>0.33665041727429501</v>
      </c>
      <c r="AO13" s="17"/>
      <c r="AP13" s="17">
        <v>0.33252679195950802</v>
      </c>
      <c r="AQ13" s="17">
        <v>0.37630284206041498</v>
      </c>
      <c r="AR13" s="17">
        <v>0.41267304972916002</v>
      </c>
    </row>
    <row r="14" spans="2:44" ht="28.7" x14ac:dyDescent="0.5">
      <c r="B14" s="18" t="s">
        <v>301</v>
      </c>
      <c r="C14" s="17">
        <v>0.34053523519166201</v>
      </c>
      <c r="D14" s="17">
        <v>0.33552453575157798</v>
      </c>
      <c r="E14" s="17">
        <v>0.34436816083017902</v>
      </c>
      <c r="F14" s="17"/>
      <c r="G14" s="17">
        <v>0.32838849387344299</v>
      </c>
      <c r="H14" s="17">
        <v>0.245154723339439</v>
      </c>
      <c r="I14" s="17">
        <v>0.34553709532374599</v>
      </c>
      <c r="J14" s="17">
        <v>0.34187081536196501</v>
      </c>
      <c r="K14" s="17">
        <v>0.40607180502984502</v>
      </c>
      <c r="L14" s="17">
        <v>0.37040760443506998</v>
      </c>
      <c r="M14" s="17"/>
      <c r="N14" s="17">
        <v>0.37744648258716001</v>
      </c>
      <c r="O14" s="17">
        <v>0.37503546096273999</v>
      </c>
      <c r="P14" s="17">
        <v>0.29502648149188399</v>
      </c>
      <c r="Q14" s="17">
        <v>0.29828081073484403</v>
      </c>
      <c r="R14" s="17"/>
      <c r="S14" s="17">
        <v>0.31853494234401403</v>
      </c>
      <c r="T14" s="17">
        <v>0.28903052513403599</v>
      </c>
      <c r="U14" s="17">
        <v>0.295373110635342</v>
      </c>
      <c r="V14" s="17">
        <v>0.29850616403244801</v>
      </c>
      <c r="W14" s="17">
        <v>0.29658533734964698</v>
      </c>
      <c r="X14" s="17">
        <v>0.40464944792435897</v>
      </c>
      <c r="Y14" s="17">
        <v>0.35859881084994599</v>
      </c>
      <c r="Z14" s="17">
        <v>0.39922223397529999</v>
      </c>
      <c r="AA14" s="17">
        <v>0.30891620791666502</v>
      </c>
      <c r="AB14" s="17">
        <v>0.402066244662585</v>
      </c>
      <c r="AC14" s="17">
        <v>0.47133030549796801</v>
      </c>
      <c r="AD14" s="17">
        <v>0.36610432449946201</v>
      </c>
      <c r="AE14" s="17"/>
      <c r="AF14" s="17">
        <v>0.30918842133211299</v>
      </c>
      <c r="AG14" s="17">
        <v>0.401116149516487</v>
      </c>
      <c r="AH14" s="17">
        <v>0.27668954344082303</v>
      </c>
      <c r="AI14" s="17"/>
      <c r="AJ14" s="17">
        <v>0.33043031748739998</v>
      </c>
      <c r="AK14" s="17">
        <v>0.32085557636711198</v>
      </c>
      <c r="AL14" s="17">
        <v>0.43977494442595999</v>
      </c>
      <c r="AM14" s="17">
        <v>0.20257379097430001</v>
      </c>
      <c r="AN14" s="17">
        <v>0.28910974898922898</v>
      </c>
      <c r="AO14" s="17"/>
      <c r="AP14" s="17">
        <v>0.31672115365884401</v>
      </c>
      <c r="AQ14" s="17">
        <v>0.377656036402582</v>
      </c>
      <c r="AR14" s="17">
        <v>0.33380128006133097</v>
      </c>
    </row>
    <row r="15" spans="2:44" ht="28.7" x14ac:dyDescent="0.5">
      <c r="B15" s="18" t="s">
        <v>299</v>
      </c>
      <c r="C15" s="17">
        <v>0.29938621799662402</v>
      </c>
      <c r="D15" s="17">
        <v>0.29429739912084402</v>
      </c>
      <c r="E15" s="17">
        <v>0.30541468190818699</v>
      </c>
      <c r="F15" s="17"/>
      <c r="G15" s="17">
        <v>0.23548219450124599</v>
      </c>
      <c r="H15" s="17">
        <v>0.25920602862801101</v>
      </c>
      <c r="I15" s="17">
        <v>0.265059648121244</v>
      </c>
      <c r="J15" s="17">
        <v>0.31664598357770501</v>
      </c>
      <c r="K15" s="17">
        <v>0.36947744311723202</v>
      </c>
      <c r="L15" s="17">
        <v>0.33431204726248198</v>
      </c>
      <c r="M15" s="17"/>
      <c r="N15" s="17">
        <v>0.33393305238749998</v>
      </c>
      <c r="O15" s="17">
        <v>0.29516121638437698</v>
      </c>
      <c r="P15" s="17">
        <v>0.27636734616075898</v>
      </c>
      <c r="Q15" s="17">
        <v>0.27899135157101101</v>
      </c>
      <c r="R15" s="17"/>
      <c r="S15" s="17">
        <v>0.30303034156019798</v>
      </c>
      <c r="T15" s="17">
        <v>0.247266706918882</v>
      </c>
      <c r="U15" s="17">
        <v>0.330863164465308</v>
      </c>
      <c r="V15" s="17">
        <v>0.32390464891774101</v>
      </c>
      <c r="W15" s="17">
        <v>0.268465702555098</v>
      </c>
      <c r="X15" s="17">
        <v>0.31939547439238503</v>
      </c>
      <c r="Y15" s="17">
        <v>0.328039651922648</v>
      </c>
      <c r="Z15" s="17">
        <v>0.28825496901763697</v>
      </c>
      <c r="AA15" s="17">
        <v>0.28403863440800697</v>
      </c>
      <c r="AB15" s="17">
        <v>0.257360322581769</v>
      </c>
      <c r="AC15" s="17">
        <v>0.37503765264906402</v>
      </c>
      <c r="AD15" s="17">
        <v>0.332837104649777</v>
      </c>
      <c r="AE15" s="17"/>
      <c r="AF15" s="17">
        <v>0.29275581361243602</v>
      </c>
      <c r="AG15" s="17">
        <v>0.33267304725047497</v>
      </c>
      <c r="AH15" s="17">
        <v>0.27156337701331801</v>
      </c>
      <c r="AI15" s="17"/>
      <c r="AJ15" s="17">
        <v>0.37023431116287903</v>
      </c>
      <c r="AK15" s="17">
        <v>0.26956773563102998</v>
      </c>
      <c r="AL15" s="17">
        <v>0.31092575049337601</v>
      </c>
      <c r="AM15" s="17">
        <v>0.169711486371349</v>
      </c>
      <c r="AN15" s="17">
        <v>0.24387702487280699</v>
      </c>
      <c r="AO15" s="17"/>
      <c r="AP15" s="17">
        <v>0.32087804307717899</v>
      </c>
      <c r="AQ15" s="17">
        <v>0.30363094295284498</v>
      </c>
      <c r="AR15" s="17">
        <v>0.31459375013863999</v>
      </c>
    </row>
    <row r="16" spans="2:44" ht="43" x14ac:dyDescent="0.5">
      <c r="B16" s="18" t="s">
        <v>302</v>
      </c>
      <c r="C16" s="17">
        <v>0.290158244629033</v>
      </c>
      <c r="D16" s="17">
        <v>0.27527052694362097</v>
      </c>
      <c r="E16" s="17">
        <v>0.30299152121203599</v>
      </c>
      <c r="F16" s="17"/>
      <c r="G16" s="17">
        <v>0.281750832627779</v>
      </c>
      <c r="H16" s="17">
        <v>0.35055247054118399</v>
      </c>
      <c r="I16" s="17">
        <v>0.25942272337302302</v>
      </c>
      <c r="J16" s="17">
        <v>0.23515255398448101</v>
      </c>
      <c r="K16" s="17">
        <v>0.34465810782017497</v>
      </c>
      <c r="L16" s="17">
        <v>0.29113618899271598</v>
      </c>
      <c r="M16" s="17"/>
      <c r="N16" s="17">
        <v>0.334964420402796</v>
      </c>
      <c r="O16" s="17">
        <v>0.34522661393531701</v>
      </c>
      <c r="P16" s="17">
        <v>0.244536297924136</v>
      </c>
      <c r="Q16" s="17">
        <v>0.21660964345484501</v>
      </c>
      <c r="R16" s="17"/>
      <c r="S16" s="17">
        <v>0.30198941702712101</v>
      </c>
      <c r="T16" s="17">
        <v>0.19238804394175599</v>
      </c>
      <c r="U16" s="17">
        <v>0.30968359826508102</v>
      </c>
      <c r="V16" s="17">
        <v>0.29934128867329601</v>
      </c>
      <c r="W16" s="17">
        <v>0.29918824415998102</v>
      </c>
      <c r="X16" s="17">
        <v>0.309442236565103</v>
      </c>
      <c r="Y16" s="17">
        <v>0.31047954035099601</v>
      </c>
      <c r="Z16" s="17">
        <v>0.36181427034982799</v>
      </c>
      <c r="AA16" s="17">
        <v>0.25265327184428499</v>
      </c>
      <c r="AB16" s="17">
        <v>0.24386196456253001</v>
      </c>
      <c r="AC16" s="17">
        <v>0.37648199652721798</v>
      </c>
      <c r="AD16" s="17">
        <v>0.44260497342848298</v>
      </c>
      <c r="AE16" s="17"/>
      <c r="AF16" s="17">
        <v>0.28537281113261298</v>
      </c>
      <c r="AG16" s="17">
        <v>0.30201031000925799</v>
      </c>
      <c r="AH16" s="17">
        <v>0.284078191378553</v>
      </c>
      <c r="AI16" s="17"/>
      <c r="AJ16" s="17">
        <v>0.303228578674761</v>
      </c>
      <c r="AK16" s="17">
        <v>0.25506759276132701</v>
      </c>
      <c r="AL16" s="17">
        <v>0.24302579046693401</v>
      </c>
      <c r="AM16" s="17">
        <v>0.30969267543606999</v>
      </c>
      <c r="AN16" s="17">
        <v>0.30408963416769902</v>
      </c>
      <c r="AO16" s="17"/>
      <c r="AP16" s="17">
        <v>0.30203886023027499</v>
      </c>
      <c r="AQ16" s="17">
        <v>0.288471133304461</v>
      </c>
      <c r="AR16" s="17">
        <v>0.29687641829044498</v>
      </c>
    </row>
    <row r="17" spans="2:44" ht="43" x14ac:dyDescent="0.5">
      <c r="B17" s="18" t="s">
        <v>304</v>
      </c>
      <c r="C17" s="17">
        <v>0.24975710877763499</v>
      </c>
      <c r="D17" s="17">
        <v>0.251899084831815</v>
      </c>
      <c r="E17" s="17">
        <v>0.248826614676255</v>
      </c>
      <c r="F17" s="17"/>
      <c r="G17" s="17">
        <v>0.31484844875842899</v>
      </c>
      <c r="H17" s="17">
        <v>0.36480311498409601</v>
      </c>
      <c r="I17" s="17">
        <v>0.22868747249993299</v>
      </c>
      <c r="J17" s="17">
        <v>0.218434019201624</v>
      </c>
      <c r="K17" s="17">
        <v>0.227399282321743</v>
      </c>
      <c r="L17" s="17">
        <v>0.18772417140740699</v>
      </c>
      <c r="M17" s="17"/>
      <c r="N17" s="17">
        <v>0.240722779231168</v>
      </c>
      <c r="O17" s="17">
        <v>0.24528322109755399</v>
      </c>
      <c r="P17" s="17">
        <v>0.27870620308781002</v>
      </c>
      <c r="Q17" s="17">
        <v>0.23687139245467001</v>
      </c>
      <c r="R17" s="17"/>
      <c r="S17" s="17">
        <v>0.28633563209980101</v>
      </c>
      <c r="T17" s="17">
        <v>0.19889467218176701</v>
      </c>
      <c r="U17" s="17">
        <v>0.27451457828741799</v>
      </c>
      <c r="V17" s="17">
        <v>0.18693425738490199</v>
      </c>
      <c r="W17" s="17">
        <v>0.27367799577218499</v>
      </c>
      <c r="X17" s="17">
        <v>0.266219823417366</v>
      </c>
      <c r="Y17" s="17">
        <v>0.239262610086352</v>
      </c>
      <c r="Z17" s="17">
        <v>0.29200490648017002</v>
      </c>
      <c r="AA17" s="17">
        <v>0.27800853108048201</v>
      </c>
      <c r="AB17" s="17">
        <v>0.22253659388088201</v>
      </c>
      <c r="AC17" s="17">
        <v>0.19292783853585499</v>
      </c>
      <c r="AD17" s="17">
        <v>0.34471476265998202</v>
      </c>
      <c r="AE17" s="17"/>
      <c r="AF17" s="17">
        <v>0.187632891030593</v>
      </c>
      <c r="AG17" s="17">
        <v>0.28536111859257202</v>
      </c>
      <c r="AH17" s="17">
        <v>0.24800517476541101</v>
      </c>
      <c r="AI17" s="17"/>
      <c r="AJ17" s="17">
        <v>0.21531156095370599</v>
      </c>
      <c r="AK17" s="17">
        <v>0.289686131748846</v>
      </c>
      <c r="AL17" s="17">
        <v>0.22029822522918199</v>
      </c>
      <c r="AM17" s="17">
        <v>4.9506692329726001E-2</v>
      </c>
      <c r="AN17" s="17">
        <v>0.252249909088548</v>
      </c>
      <c r="AO17" s="17"/>
      <c r="AP17" s="17">
        <v>0.23378771629608999</v>
      </c>
      <c r="AQ17" s="17">
        <v>0.288820893868041</v>
      </c>
      <c r="AR17" s="17">
        <v>0.210827179313645</v>
      </c>
    </row>
    <row r="18" spans="2:44" ht="28.7" x14ac:dyDescent="0.5">
      <c r="B18" s="18" t="s">
        <v>305</v>
      </c>
      <c r="C18" s="17">
        <v>0.22454032790013001</v>
      </c>
      <c r="D18" s="17">
        <v>0.21415566936878</v>
      </c>
      <c r="E18" s="17">
        <v>0.23519001635221501</v>
      </c>
      <c r="F18" s="17"/>
      <c r="G18" s="17">
        <v>0.31934817625885498</v>
      </c>
      <c r="H18" s="17">
        <v>0.22190817221348999</v>
      </c>
      <c r="I18" s="17">
        <v>0.22873896156370399</v>
      </c>
      <c r="J18" s="17">
        <v>0.25131791965246197</v>
      </c>
      <c r="K18" s="17">
        <v>0.20425428356502601</v>
      </c>
      <c r="L18" s="17">
        <v>0.156929703654894</v>
      </c>
      <c r="M18" s="17"/>
      <c r="N18" s="17">
        <v>0.261504832869142</v>
      </c>
      <c r="O18" s="17">
        <v>0.232381802750425</v>
      </c>
      <c r="P18" s="17">
        <v>0.228058884580533</v>
      </c>
      <c r="Q18" s="17">
        <v>0.169096157404756</v>
      </c>
      <c r="R18" s="17"/>
      <c r="S18" s="17">
        <v>0.25479023417702001</v>
      </c>
      <c r="T18" s="17">
        <v>0.18956423882534301</v>
      </c>
      <c r="U18" s="17">
        <v>0.221896244517504</v>
      </c>
      <c r="V18" s="17">
        <v>0.24567309432521101</v>
      </c>
      <c r="W18" s="17">
        <v>0.21581201296533301</v>
      </c>
      <c r="X18" s="17">
        <v>0.26356196375123198</v>
      </c>
      <c r="Y18" s="17">
        <v>0.24427493916864201</v>
      </c>
      <c r="Z18" s="17">
        <v>0.305235048723069</v>
      </c>
      <c r="AA18" s="17">
        <v>0.26585348143891302</v>
      </c>
      <c r="AB18" s="17">
        <v>0.103650315838693</v>
      </c>
      <c r="AC18" s="17">
        <v>0.199187282661828</v>
      </c>
      <c r="AD18" s="17">
        <v>0.14091824860889701</v>
      </c>
      <c r="AE18" s="17"/>
      <c r="AF18" s="17">
        <v>0.209238442188102</v>
      </c>
      <c r="AG18" s="17">
        <v>0.24081404265752501</v>
      </c>
      <c r="AH18" s="17">
        <v>0.222216481628709</v>
      </c>
      <c r="AI18" s="17"/>
      <c r="AJ18" s="17">
        <v>0.21314939046511899</v>
      </c>
      <c r="AK18" s="17">
        <v>0.23754563224893699</v>
      </c>
      <c r="AL18" s="17">
        <v>0.12825001819547099</v>
      </c>
      <c r="AM18" s="17">
        <v>0.31495976085595101</v>
      </c>
      <c r="AN18" s="17">
        <v>0.25255747187150401</v>
      </c>
      <c r="AO18" s="17"/>
      <c r="AP18" s="17">
        <v>0.25335939588816597</v>
      </c>
      <c r="AQ18" s="17">
        <v>0.24538743886033701</v>
      </c>
      <c r="AR18" s="17">
        <v>0.12628718362900501</v>
      </c>
    </row>
    <row r="19" spans="2:44" ht="43" x14ac:dyDescent="0.5">
      <c r="B19" s="18" t="s">
        <v>303</v>
      </c>
      <c r="C19" s="17">
        <v>0.21233543299301899</v>
      </c>
      <c r="D19" s="17">
        <v>0.230106440526467</v>
      </c>
      <c r="E19" s="17">
        <v>0.19666218073998001</v>
      </c>
      <c r="F19" s="17"/>
      <c r="G19" s="17">
        <v>0.268380152313342</v>
      </c>
      <c r="H19" s="17">
        <v>0.24796363076981201</v>
      </c>
      <c r="I19" s="17">
        <v>0.23794854811784799</v>
      </c>
      <c r="J19" s="17">
        <v>0.182023731500501</v>
      </c>
      <c r="K19" s="17">
        <v>0.20177442672443499</v>
      </c>
      <c r="L19" s="17">
        <v>0.165904765063043</v>
      </c>
      <c r="M19" s="17"/>
      <c r="N19" s="17">
        <v>0.23781753054121901</v>
      </c>
      <c r="O19" s="17">
        <v>0.21808672833253701</v>
      </c>
      <c r="P19" s="17">
        <v>0.20790175093388299</v>
      </c>
      <c r="Q19" s="17">
        <v>0.17551220112184299</v>
      </c>
      <c r="R19" s="17"/>
      <c r="S19" s="17">
        <v>0.22381840496258701</v>
      </c>
      <c r="T19" s="17">
        <v>0.132126791855393</v>
      </c>
      <c r="U19" s="17">
        <v>0.17847953703962299</v>
      </c>
      <c r="V19" s="17">
        <v>0.17318113148432601</v>
      </c>
      <c r="W19" s="17">
        <v>0.26132334756714298</v>
      </c>
      <c r="X19" s="17">
        <v>0.23374356742154501</v>
      </c>
      <c r="Y19" s="17">
        <v>0.24266878982737999</v>
      </c>
      <c r="Z19" s="17">
        <v>0.24751582197479599</v>
      </c>
      <c r="AA19" s="17">
        <v>0.21420196535355501</v>
      </c>
      <c r="AB19" s="17">
        <v>0.20246284042716001</v>
      </c>
      <c r="AC19" s="17">
        <v>0.26947264723178699</v>
      </c>
      <c r="AD19" s="17">
        <v>0.30071818952586798</v>
      </c>
      <c r="AE19" s="17"/>
      <c r="AF19" s="17">
        <v>0.165325157058896</v>
      </c>
      <c r="AG19" s="17">
        <v>0.24615758959994</v>
      </c>
      <c r="AH19" s="17">
        <v>0.21530943069334199</v>
      </c>
      <c r="AI19" s="17"/>
      <c r="AJ19" s="17">
        <v>0.21193502908759099</v>
      </c>
      <c r="AK19" s="17">
        <v>0.22575051128536799</v>
      </c>
      <c r="AL19" s="17">
        <v>0.133619310296967</v>
      </c>
      <c r="AM19" s="17">
        <v>0.14014599146634699</v>
      </c>
      <c r="AN19" s="17">
        <v>0.20404613892934301</v>
      </c>
      <c r="AO19" s="17"/>
      <c r="AP19" s="17">
        <v>0.193248167285274</v>
      </c>
      <c r="AQ19" s="17">
        <v>0.237237678588019</v>
      </c>
      <c r="AR19" s="17">
        <v>0.18083710936478301</v>
      </c>
    </row>
    <row r="20" spans="2:44" ht="28.7" x14ac:dyDescent="0.5">
      <c r="B20" s="18" t="s">
        <v>306</v>
      </c>
      <c r="C20" s="17">
        <v>0.15987108747937501</v>
      </c>
      <c r="D20" s="17">
        <v>0.16774847197141701</v>
      </c>
      <c r="E20" s="17">
        <v>0.15320475277803899</v>
      </c>
      <c r="F20" s="17"/>
      <c r="G20" s="17">
        <v>0.19474225406581999</v>
      </c>
      <c r="H20" s="17">
        <v>0.18079351442583599</v>
      </c>
      <c r="I20" s="17">
        <v>0.18500543376120801</v>
      </c>
      <c r="J20" s="17">
        <v>0.131878831832903</v>
      </c>
      <c r="K20" s="17">
        <v>0.151096801727231</v>
      </c>
      <c r="L20" s="17">
        <v>0.13376578077615001</v>
      </c>
      <c r="M20" s="17"/>
      <c r="N20" s="17">
        <v>0.17896660278042201</v>
      </c>
      <c r="O20" s="17">
        <v>0.15518937566725799</v>
      </c>
      <c r="P20" s="17">
        <v>0.168681371717782</v>
      </c>
      <c r="Q20" s="17">
        <v>0.12927166127502701</v>
      </c>
      <c r="R20" s="17"/>
      <c r="S20" s="17">
        <v>0.23262850121208301</v>
      </c>
      <c r="T20" s="17">
        <v>0.140766565016547</v>
      </c>
      <c r="U20" s="17">
        <v>0.106331292464135</v>
      </c>
      <c r="V20" s="17">
        <v>0.110798859520189</v>
      </c>
      <c r="W20" s="17">
        <v>0.121990184434458</v>
      </c>
      <c r="X20" s="17">
        <v>0.21520057503617299</v>
      </c>
      <c r="Y20" s="17">
        <v>0.138758915277232</v>
      </c>
      <c r="Z20" s="17">
        <v>0.18929057435247301</v>
      </c>
      <c r="AA20" s="17">
        <v>0.18489588916518099</v>
      </c>
      <c r="AB20" s="17">
        <v>0.101640451364697</v>
      </c>
      <c r="AC20" s="17">
        <v>0.113251799041725</v>
      </c>
      <c r="AD20" s="17">
        <v>0.28890292501836101</v>
      </c>
      <c r="AE20" s="17"/>
      <c r="AF20" s="17">
        <v>0.13579571446762501</v>
      </c>
      <c r="AG20" s="17">
        <v>0.171012882337888</v>
      </c>
      <c r="AH20" s="17">
        <v>0.195105837238086</v>
      </c>
      <c r="AI20" s="17"/>
      <c r="AJ20" s="17">
        <v>0.14471558372925999</v>
      </c>
      <c r="AK20" s="17">
        <v>0.16103235829950799</v>
      </c>
      <c r="AL20" s="17">
        <v>0.15849410647143</v>
      </c>
      <c r="AM20" s="17">
        <v>3.9717771185332602E-2</v>
      </c>
      <c r="AN20" s="17">
        <v>0.16287630856162599</v>
      </c>
      <c r="AO20" s="17"/>
      <c r="AP20" s="17">
        <v>0.12757750638352</v>
      </c>
      <c r="AQ20" s="17">
        <v>0.18463539759161701</v>
      </c>
      <c r="AR20" s="17">
        <v>9.4255437842788906E-2</v>
      </c>
    </row>
    <row r="21" spans="2:44" ht="57.35" x14ac:dyDescent="0.5">
      <c r="B21" s="18" t="s">
        <v>309</v>
      </c>
      <c r="C21" s="17">
        <v>7.0475193740671502E-2</v>
      </c>
      <c r="D21" s="17">
        <v>7.3636512701103607E-2</v>
      </c>
      <c r="E21" s="17">
        <v>6.7826900242411295E-2</v>
      </c>
      <c r="F21" s="17"/>
      <c r="G21" s="17">
        <v>8.4854342694442707E-3</v>
      </c>
      <c r="H21" s="17">
        <v>2.0610351745019299E-2</v>
      </c>
      <c r="I21" s="17">
        <v>8.5141947760890499E-2</v>
      </c>
      <c r="J21" s="17">
        <v>8.9129622366373604E-2</v>
      </c>
      <c r="K21" s="17">
        <v>3.5357993393204501E-2</v>
      </c>
      <c r="L21" s="17">
        <v>0.136712909515742</v>
      </c>
      <c r="M21" s="17"/>
      <c r="N21" s="17">
        <v>5.4621845197065401E-2</v>
      </c>
      <c r="O21" s="17">
        <v>6.6470921458717899E-2</v>
      </c>
      <c r="P21" s="17">
        <v>4.8372052502133701E-2</v>
      </c>
      <c r="Q21" s="17">
        <v>0.115064684694277</v>
      </c>
      <c r="R21" s="17"/>
      <c r="S21" s="17">
        <v>6.7079138629044494E-2</v>
      </c>
      <c r="T21" s="17">
        <v>7.7298190518900897E-2</v>
      </c>
      <c r="U21" s="17">
        <v>6.8199915857122706E-2</v>
      </c>
      <c r="V21" s="17">
        <v>0.106102129486394</v>
      </c>
      <c r="W21" s="17">
        <v>8.7894200928050295E-2</v>
      </c>
      <c r="X21" s="17">
        <v>5.5516107816206001E-2</v>
      </c>
      <c r="Y21" s="17">
        <v>7.5276249441968507E-2</v>
      </c>
      <c r="Z21" s="17">
        <v>2.27409874629825E-2</v>
      </c>
      <c r="AA21" s="17">
        <v>5.2303147393984999E-2</v>
      </c>
      <c r="AB21" s="17">
        <v>8.2760671708750899E-2</v>
      </c>
      <c r="AC21" s="17">
        <v>2.9797140799174698E-2</v>
      </c>
      <c r="AD21" s="17">
        <v>0.14803594076919999</v>
      </c>
      <c r="AE21" s="17"/>
      <c r="AF21" s="17">
        <v>0.11536032253732199</v>
      </c>
      <c r="AG21" s="17">
        <v>4.7567344023098902E-2</v>
      </c>
      <c r="AH21" s="17">
        <v>5.6990062462500303E-2</v>
      </c>
      <c r="AI21" s="17"/>
      <c r="AJ21" s="17">
        <v>9.5194948329230103E-2</v>
      </c>
      <c r="AK21" s="17">
        <v>5.0058314595383603E-2</v>
      </c>
      <c r="AL21" s="17">
        <v>4.5798455725982998E-2</v>
      </c>
      <c r="AM21" s="17">
        <v>0.210701943489427</v>
      </c>
      <c r="AN21" s="17">
        <v>8.1366317302619895E-2</v>
      </c>
      <c r="AO21" s="17"/>
      <c r="AP21" s="17">
        <v>7.5502202760129297E-2</v>
      </c>
      <c r="AQ21" s="17">
        <v>4.97305023164459E-2</v>
      </c>
      <c r="AR21" s="17">
        <v>1.5973465599528999E-2</v>
      </c>
    </row>
    <row r="22" spans="2:44" x14ac:dyDescent="0.5">
      <c r="B22" s="18" t="s">
        <v>87</v>
      </c>
      <c r="C22" s="17">
        <v>5.5857936223349398E-2</v>
      </c>
      <c r="D22" s="17">
        <v>3.3988237993979202E-2</v>
      </c>
      <c r="E22" s="17">
        <v>7.4524543165025506E-2</v>
      </c>
      <c r="F22" s="17"/>
      <c r="G22" s="17">
        <v>4.2964186472900297E-2</v>
      </c>
      <c r="H22" s="17">
        <v>4.69281567947488E-2</v>
      </c>
      <c r="I22" s="17">
        <v>4.8572264704477799E-2</v>
      </c>
      <c r="J22" s="17">
        <v>7.4370569290786503E-2</v>
      </c>
      <c r="K22" s="17">
        <v>6.3239658540173493E-2</v>
      </c>
      <c r="L22" s="17">
        <v>5.4500447282224702E-2</v>
      </c>
      <c r="M22" s="17"/>
      <c r="N22" s="17">
        <v>3.8653602057448E-2</v>
      </c>
      <c r="O22" s="17">
        <v>3.9812869568558597E-2</v>
      </c>
      <c r="P22" s="17">
        <v>5.77345603739534E-2</v>
      </c>
      <c r="Q22" s="17">
        <v>9.2660031597621095E-2</v>
      </c>
      <c r="R22" s="17"/>
      <c r="S22" s="17">
        <v>3.7342098533561803E-2</v>
      </c>
      <c r="T22" s="17">
        <v>8.1345350976532796E-2</v>
      </c>
      <c r="U22" s="17">
        <v>8.8358734462997607E-2</v>
      </c>
      <c r="V22" s="17">
        <v>7.4072747846641293E-2</v>
      </c>
      <c r="W22" s="17">
        <v>5.3332000831510497E-2</v>
      </c>
      <c r="X22" s="17">
        <v>4.66266788464011E-2</v>
      </c>
      <c r="Y22" s="17">
        <v>6.3689789465355306E-2</v>
      </c>
      <c r="Z22" s="17">
        <v>6.7950877301698395E-2</v>
      </c>
      <c r="AA22" s="17">
        <v>4.6314075637766003E-2</v>
      </c>
      <c r="AB22" s="17">
        <v>4.4609079327293098E-2</v>
      </c>
      <c r="AC22" s="17">
        <v>3.3909791385068402E-2</v>
      </c>
      <c r="AD22" s="17">
        <v>0</v>
      </c>
      <c r="AE22" s="17"/>
      <c r="AF22" s="17">
        <v>4.79189044058052E-2</v>
      </c>
      <c r="AG22" s="17">
        <v>4.0591726957082297E-2</v>
      </c>
      <c r="AH22" s="17">
        <v>0.102402009499356</v>
      </c>
      <c r="AI22" s="17"/>
      <c r="AJ22" s="17">
        <v>4.6172246851476799E-2</v>
      </c>
      <c r="AK22" s="17">
        <v>3.98856563404755E-2</v>
      </c>
      <c r="AL22" s="17">
        <v>4.3299069041493797E-2</v>
      </c>
      <c r="AM22" s="17">
        <v>8.9119517759020495E-2</v>
      </c>
      <c r="AN22" s="17">
        <v>0.122969174611768</v>
      </c>
      <c r="AO22" s="17"/>
      <c r="AP22" s="17">
        <v>2.73045978472071E-2</v>
      </c>
      <c r="AQ22" s="17">
        <v>3.0738702376780801E-2</v>
      </c>
      <c r="AR22" s="17">
        <v>4.90557806776225E-2</v>
      </c>
    </row>
    <row r="23" spans="2:44" x14ac:dyDescent="0.5">
      <c r="B23" s="18" t="s">
        <v>149</v>
      </c>
      <c r="C23" s="19">
        <v>4.1510599981109701E-3</v>
      </c>
      <c r="D23" s="19">
        <v>4.6898789192234202E-3</v>
      </c>
      <c r="E23" s="19">
        <v>3.6660650228724002E-3</v>
      </c>
      <c r="F23" s="19"/>
      <c r="G23" s="19">
        <v>1.8608927360036099E-2</v>
      </c>
      <c r="H23" s="19">
        <v>0</v>
      </c>
      <c r="I23" s="19">
        <v>0</v>
      </c>
      <c r="J23" s="19">
        <v>0</v>
      </c>
      <c r="K23" s="19">
        <v>6.7228776023783203E-3</v>
      </c>
      <c r="L23" s="19">
        <v>4.6050218027688097E-3</v>
      </c>
      <c r="M23" s="19"/>
      <c r="N23" s="19">
        <v>4.2020724594549102E-3</v>
      </c>
      <c r="O23" s="19">
        <v>7.7533250300946396E-3</v>
      </c>
      <c r="P23" s="19">
        <v>4.64207316871548E-3</v>
      </c>
      <c r="Q23" s="19">
        <v>0</v>
      </c>
      <c r="R23" s="19"/>
      <c r="S23" s="19">
        <v>0</v>
      </c>
      <c r="T23" s="19">
        <v>8.0151224051191704E-3</v>
      </c>
      <c r="U23" s="19">
        <v>0</v>
      </c>
      <c r="V23" s="19">
        <v>0</v>
      </c>
      <c r="W23" s="19">
        <v>0</v>
      </c>
      <c r="X23" s="19">
        <v>1.18355381716597E-2</v>
      </c>
      <c r="Y23" s="19">
        <v>1.1262226443407099E-2</v>
      </c>
      <c r="Z23" s="19">
        <v>0</v>
      </c>
      <c r="AA23" s="19">
        <v>0</v>
      </c>
      <c r="AB23" s="19">
        <v>1.3933258300123701E-2</v>
      </c>
      <c r="AC23" s="19">
        <v>0</v>
      </c>
      <c r="AD23" s="19">
        <v>0</v>
      </c>
      <c r="AE23" s="19"/>
      <c r="AF23" s="19">
        <v>5.2677014094441301E-3</v>
      </c>
      <c r="AG23" s="19">
        <v>2.5098835968749098E-3</v>
      </c>
      <c r="AH23" s="19">
        <v>0</v>
      </c>
      <c r="AI23" s="19"/>
      <c r="AJ23" s="19">
        <v>2.9923136941528701E-3</v>
      </c>
      <c r="AK23" s="19">
        <v>0</v>
      </c>
      <c r="AL23" s="19">
        <v>0</v>
      </c>
      <c r="AM23" s="19">
        <v>0</v>
      </c>
      <c r="AN23" s="19">
        <v>6.20634392682345E-3</v>
      </c>
      <c r="AO23" s="19"/>
      <c r="AP23" s="19">
        <v>0</v>
      </c>
      <c r="AQ23" s="19">
        <v>0</v>
      </c>
      <c r="AR23" s="19">
        <v>0</v>
      </c>
    </row>
    <row r="24" spans="2:44" x14ac:dyDescent="0.5">
      <c r="B24" s="16" t="s">
        <v>194</v>
      </c>
    </row>
    <row r="25" spans="2:44" x14ac:dyDescent="0.5">
      <c r="B25" t="s">
        <v>76</v>
      </c>
    </row>
    <row r="26" spans="2:44" x14ac:dyDescent="0.5">
      <c r="B26" t="s">
        <v>77</v>
      </c>
    </row>
    <row r="28" spans="2:44" x14ac:dyDescent="0.5">
      <c r="B28" s="8" t="str">
        <f>HYPERLINK("#'Contents'!A1", "Return to Contents")</f>
        <v>Return to Contents</v>
      </c>
    </row>
  </sheetData>
  <mergeCells count="8">
    <mergeCell ref="AJ5:AN5"/>
    <mergeCell ref="AP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B2:AR28"/>
  <sheetViews>
    <sheetView showGridLines="0" topLeftCell="A13" workbookViewId="0">
      <pane xSplit="2" topLeftCell="C1" activePane="topRight" state="frozen"/>
      <selection pane="topRight" activeCell="B24" sqref="B24"/>
    </sheetView>
  </sheetViews>
  <sheetFormatPr defaultColWidth="10.8203125" defaultRowHeight="14.35" x14ac:dyDescent="0.5"/>
  <cols>
    <col min="2" max="2" width="25.703125" customWidth="1"/>
    <col min="3" max="5" width="10.703125" customWidth="1"/>
    <col min="6" max="6" width="2.17578125" customWidth="1"/>
    <col min="7" max="12" width="10.703125" customWidth="1"/>
    <col min="13" max="13" width="2.17578125" customWidth="1"/>
    <col min="14" max="17" width="10.703125" customWidth="1"/>
    <col min="18" max="18" width="2.17578125" customWidth="1"/>
    <col min="19" max="30" width="10.703125" customWidth="1"/>
    <col min="31" max="31" width="2.17578125" customWidth="1"/>
    <col min="32" max="34" width="10.703125" customWidth="1"/>
    <col min="35" max="35" width="2.17578125" customWidth="1"/>
    <col min="36" max="40" width="10.703125" customWidth="1"/>
    <col min="41" max="41" width="2.17578125" customWidth="1"/>
    <col min="42" max="44" width="10.703125" customWidth="1"/>
    <col min="45" max="45" width="2.17578125" customWidth="1"/>
  </cols>
  <sheetData>
    <row r="2" spans="2:44" ht="40" customHeight="1" x14ac:dyDescent="0.5">
      <c r="D2" s="30" t="s">
        <v>312</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row>
    <row r="5" spans="2:44" ht="30" customHeight="1" x14ac:dyDescent="0.5">
      <c r="B5" s="15"/>
      <c r="C5" s="15"/>
      <c r="D5" s="29" t="s">
        <v>50</v>
      </c>
      <c r="E5" s="29"/>
      <c r="F5" s="15"/>
      <c r="G5" s="29" t="s">
        <v>51</v>
      </c>
      <c r="H5" s="29"/>
      <c r="I5" s="29"/>
      <c r="J5" s="29"/>
      <c r="K5" s="29"/>
      <c r="L5" s="29"/>
      <c r="M5" s="15"/>
      <c r="N5" s="29" t="s">
        <v>52</v>
      </c>
      <c r="O5" s="29"/>
      <c r="P5" s="29"/>
      <c r="Q5" s="29"/>
      <c r="R5" s="15"/>
      <c r="S5" s="29" t="s">
        <v>53</v>
      </c>
      <c r="T5" s="29"/>
      <c r="U5" s="29"/>
      <c r="V5" s="29"/>
      <c r="W5" s="29"/>
      <c r="X5" s="29"/>
      <c r="Y5" s="29"/>
      <c r="Z5" s="29"/>
      <c r="AA5" s="29"/>
      <c r="AB5" s="29"/>
      <c r="AC5" s="29"/>
      <c r="AD5" s="29"/>
      <c r="AE5" s="15"/>
      <c r="AF5" s="29" t="s">
        <v>54</v>
      </c>
      <c r="AG5" s="29"/>
      <c r="AH5" s="29"/>
      <c r="AI5" s="15"/>
      <c r="AJ5" s="29" t="s">
        <v>55</v>
      </c>
      <c r="AK5" s="29"/>
      <c r="AL5" s="29"/>
      <c r="AM5" s="29"/>
      <c r="AN5" s="29"/>
      <c r="AO5" s="15"/>
      <c r="AP5" s="29" t="s">
        <v>56</v>
      </c>
      <c r="AQ5" s="29"/>
      <c r="AR5" s="29"/>
    </row>
    <row r="6" spans="2:44" ht="43" x14ac:dyDescent="0.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row>
    <row r="7" spans="2:44" ht="30" customHeight="1" x14ac:dyDescent="0.5">
      <c r="B7" s="10" t="s">
        <v>18</v>
      </c>
      <c r="C7" s="10">
        <v>1010</v>
      </c>
      <c r="D7" s="10">
        <v>484</v>
      </c>
      <c r="E7" s="10">
        <v>522</v>
      </c>
      <c r="F7" s="10"/>
      <c r="G7" s="10">
        <v>160</v>
      </c>
      <c r="H7" s="10">
        <v>140</v>
      </c>
      <c r="I7" s="10">
        <v>178</v>
      </c>
      <c r="J7" s="10">
        <v>154</v>
      </c>
      <c r="K7" s="10">
        <v>154</v>
      </c>
      <c r="L7" s="10">
        <v>224</v>
      </c>
      <c r="M7" s="10"/>
      <c r="N7" s="10">
        <v>263</v>
      </c>
      <c r="O7" s="10">
        <v>271</v>
      </c>
      <c r="P7" s="10">
        <v>218</v>
      </c>
      <c r="Q7" s="10">
        <v>254</v>
      </c>
      <c r="R7" s="10"/>
      <c r="S7" s="10">
        <v>145</v>
      </c>
      <c r="T7" s="10">
        <v>124</v>
      </c>
      <c r="U7" s="10">
        <v>82</v>
      </c>
      <c r="V7" s="10">
        <v>92</v>
      </c>
      <c r="W7" s="10">
        <v>77</v>
      </c>
      <c r="X7" s="10">
        <v>90</v>
      </c>
      <c r="Y7" s="10">
        <v>86</v>
      </c>
      <c r="Z7" s="10">
        <v>40</v>
      </c>
      <c r="AA7" s="10">
        <v>115</v>
      </c>
      <c r="AB7" s="10">
        <v>70</v>
      </c>
      <c r="AC7" s="10">
        <v>61</v>
      </c>
      <c r="AD7" s="10">
        <v>28</v>
      </c>
      <c r="AE7" s="10"/>
      <c r="AF7" s="10">
        <v>380</v>
      </c>
      <c r="AG7" s="10">
        <v>370</v>
      </c>
      <c r="AH7" s="10">
        <v>144</v>
      </c>
      <c r="AI7" s="10"/>
      <c r="AJ7" s="10">
        <v>343</v>
      </c>
      <c r="AK7" s="10">
        <v>256</v>
      </c>
      <c r="AL7" s="10">
        <v>73</v>
      </c>
      <c r="AM7" s="10">
        <v>16</v>
      </c>
      <c r="AN7" s="10">
        <v>159</v>
      </c>
      <c r="AO7" s="10"/>
      <c r="AP7" s="10">
        <v>201</v>
      </c>
      <c r="AQ7" s="10">
        <v>354</v>
      </c>
      <c r="AR7" s="10">
        <v>60</v>
      </c>
    </row>
    <row r="8" spans="2:44" ht="30" customHeight="1" x14ac:dyDescent="0.5">
      <c r="B8" s="11" t="s">
        <v>19</v>
      </c>
      <c r="C8" s="11">
        <v>1011</v>
      </c>
      <c r="D8" s="11">
        <v>495</v>
      </c>
      <c r="E8" s="11">
        <v>513</v>
      </c>
      <c r="F8" s="11"/>
      <c r="G8" s="11">
        <v>153</v>
      </c>
      <c r="H8" s="11">
        <v>166</v>
      </c>
      <c r="I8" s="11">
        <v>184</v>
      </c>
      <c r="J8" s="11">
        <v>160</v>
      </c>
      <c r="K8" s="11">
        <v>143</v>
      </c>
      <c r="L8" s="11">
        <v>205</v>
      </c>
      <c r="M8" s="11"/>
      <c r="N8" s="11">
        <v>259</v>
      </c>
      <c r="O8" s="11">
        <v>261</v>
      </c>
      <c r="P8" s="11">
        <v>232</v>
      </c>
      <c r="Q8" s="11">
        <v>255</v>
      </c>
      <c r="R8" s="11"/>
      <c r="S8" s="11">
        <v>142</v>
      </c>
      <c r="T8" s="11">
        <v>121</v>
      </c>
      <c r="U8" s="11">
        <v>81</v>
      </c>
      <c r="V8" s="11">
        <v>90</v>
      </c>
      <c r="W8" s="11">
        <v>77</v>
      </c>
      <c r="X8" s="11">
        <v>84</v>
      </c>
      <c r="Y8" s="11">
        <v>87</v>
      </c>
      <c r="Z8" s="11">
        <v>38</v>
      </c>
      <c r="AA8" s="11">
        <v>112</v>
      </c>
      <c r="AB8" s="11">
        <v>90</v>
      </c>
      <c r="AC8" s="11">
        <v>57</v>
      </c>
      <c r="AD8" s="11">
        <v>32</v>
      </c>
      <c r="AE8" s="11"/>
      <c r="AF8" s="11">
        <v>373</v>
      </c>
      <c r="AG8" s="11">
        <v>379</v>
      </c>
      <c r="AH8" s="11">
        <v>147</v>
      </c>
      <c r="AI8" s="11"/>
      <c r="AJ8" s="11">
        <v>333</v>
      </c>
      <c r="AK8" s="11">
        <v>259</v>
      </c>
      <c r="AL8" s="11">
        <v>71</v>
      </c>
      <c r="AM8" s="11">
        <v>16</v>
      </c>
      <c r="AN8" s="11">
        <v>161</v>
      </c>
      <c r="AO8" s="11"/>
      <c r="AP8" s="11">
        <v>196</v>
      </c>
      <c r="AQ8" s="11">
        <v>357</v>
      </c>
      <c r="AR8" s="11">
        <v>60</v>
      </c>
    </row>
    <row r="9" spans="2:44" ht="28.7" x14ac:dyDescent="0.5">
      <c r="B9" s="18" t="s">
        <v>296</v>
      </c>
      <c r="C9" s="17">
        <v>0.50352979313162405</v>
      </c>
      <c r="D9" s="17">
        <v>0.49115825905941901</v>
      </c>
      <c r="E9" s="17">
        <v>0.51348201195613197</v>
      </c>
      <c r="F9" s="17"/>
      <c r="G9" s="17">
        <v>0.36633291051341299</v>
      </c>
      <c r="H9" s="17">
        <v>0.448060005892506</v>
      </c>
      <c r="I9" s="17">
        <v>0.51375000150755901</v>
      </c>
      <c r="J9" s="17">
        <v>0.52333385357024098</v>
      </c>
      <c r="K9" s="17">
        <v>0.49875567721924002</v>
      </c>
      <c r="L9" s="17">
        <v>0.62975066089863296</v>
      </c>
      <c r="M9" s="17"/>
      <c r="N9" s="17">
        <v>0.53787295736136698</v>
      </c>
      <c r="O9" s="17">
        <v>0.53528072078282296</v>
      </c>
      <c r="P9" s="17">
        <v>0.40589385009404599</v>
      </c>
      <c r="Q9" s="17">
        <v>0.52096145647785697</v>
      </c>
      <c r="R9" s="17"/>
      <c r="S9" s="17">
        <v>0.53700942641266003</v>
      </c>
      <c r="T9" s="17">
        <v>0.49302434775966802</v>
      </c>
      <c r="U9" s="17">
        <v>0.51626439131927904</v>
      </c>
      <c r="V9" s="17">
        <v>0.62431737572539403</v>
      </c>
      <c r="W9" s="17">
        <v>0.40161273025393002</v>
      </c>
      <c r="X9" s="17">
        <v>0.51700020375058597</v>
      </c>
      <c r="Y9" s="17">
        <v>0.46776326539899199</v>
      </c>
      <c r="Z9" s="17">
        <v>0.51777308208745498</v>
      </c>
      <c r="AA9" s="17">
        <v>0.431294520274834</v>
      </c>
      <c r="AB9" s="17">
        <v>0.52405475499445398</v>
      </c>
      <c r="AC9" s="17">
        <v>0.50686489994786399</v>
      </c>
      <c r="AD9" s="17">
        <v>0.501967881533671</v>
      </c>
      <c r="AE9" s="17"/>
      <c r="AF9" s="17">
        <v>0.53431529612350304</v>
      </c>
      <c r="AG9" s="17">
        <v>0.52910004462425697</v>
      </c>
      <c r="AH9" s="17">
        <v>0.44206338042295401</v>
      </c>
      <c r="AI9" s="17"/>
      <c r="AJ9" s="17">
        <v>0.52651231131887</v>
      </c>
      <c r="AK9" s="17">
        <v>0.51032135837736003</v>
      </c>
      <c r="AL9" s="17">
        <v>0.59981604202019601</v>
      </c>
      <c r="AM9" s="17">
        <v>0.402957765973041</v>
      </c>
      <c r="AN9" s="17">
        <v>0.42970889879921897</v>
      </c>
      <c r="AO9" s="17"/>
      <c r="AP9" s="17">
        <v>0.55783567921966704</v>
      </c>
      <c r="AQ9" s="17">
        <v>0.527627729121802</v>
      </c>
      <c r="AR9" s="17">
        <v>0.56731768672403204</v>
      </c>
    </row>
    <row r="10" spans="2:44" ht="28.7" x14ac:dyDescent="0.5">
      <c r="B10" s="18" t="s">
        <v>295</v>
      </c>
      <c r="C10" s="17">
        <v>0.47263858284154597</v>
      </c>
      <c r="D10" s="17">
        <v>0.49905092177591598</v>
      </c>
      <c r="E10" s="17">
        <v>0.44709397721809302</v>
      </c>
      <c r="F10" s="17"/>
      <c r="G10" s="17">
        <v>0.41034307346847299</v>
      </c>
      <c r="H10" s="17">
        <v>0.44893169880919398</v>
      </c>
      <c r="I10" s="17">
        <v>0.37213200770613802</v>
      </c>
      <c r="J10" s="17">
        <v>0.47439870958480101</v>
      </c>
      <c r="K10" s="17">
        <v>0.54010306160467103</v>
      </c>
      <c r="L10" s="17">
        <v>0.57993593363694795</v>
      </c>
      <c r="M10" s="17"/>
      <c r="N10" s="17">
        <v>0.50750022550305796</v>
      </c>
      <c r="O10" s="17">
        <v>0.51782004280747695</v>
      </c>
      <c r="P10" s="17">
        <v>0.41374126884349899</v>
      </c>
      <c r="Q10" s="17">
        <v>0.44405259199163599</v>
      </c>
      <c r="R10" s="17"/>
      <c r="S10" s="17">
        <v>0.43951806519087799</v>
      </c>
      <c r="T10" s="17">
        <v>0.54771717707022904</v>
      </c>
      <c r="U10" s="17">
        <v>0.34848428944279902</v>
      </c>
      <c r="V10" s="17">
        <v>0.60474669066917797</v>
      </c>
      <c r="W10" s="17">
        <v>0.49825228366761098</v>
      </c>
      <c r="X10" s="17">
        <v>0.49297805479593299</v>
      </c>
      <c r="Y10" s="17">
        <v>0.43913223006544999</v>
      </c>
      <c r="Z10" s="17">
        <v>0.43687674327849402</v>
      </c>
      <c r="AA10" s="17">
        <v>0.44716911833845902</v>
      </c>
      <c r="AB10" s="17">
        <v>0.43504933599137602</v>
      </c>
      <c r="AC10" s="17">
        <v>0.48316395022411301</v>
      </c>
      <c r="AD10" s="17">
        <v>0.473189396247016</v>
      </c>
      <c r="AE10" s="17"/>
      <c r="AF10" s="17">
        <v>0.49072425738133002</v>
      </c>
      <c r="AG10" s="17">
        <v>0.48648608142998001</v>
      </c>
      <c r="AH10" s="17">
        <v>0.43370330601108398</v>
      </c>
      <c r="AI10" s="17"/>
      <c r="AJ10" s="17">
        <v>0.514445030065107</v>
      </c>
      <c r="AK10" s="17">
        <v>0.41564314398658397</v>
      </c>
      <c r="AL10" s="17">
        <v>0.56418134434318201</v>
      </c>
      <c r="AM10" s="17">
        <v>0.57508788051415805</v>
      </c>
      <c r="AN10" s="17">
        <v>0.44115818562904502</v>
      </c>
      <c r="AO10" s="17"/>
      <c r="AP10" s="17">
        <v>0.44851303402925402</v>
      </c>
      <c r="AQ10" s="17">
        <v>0.48326113303249102</v>
      </c>
      <c r="AR10" s="17">
        <v>0.54700374031571197</v>
      </c>
    </row>
    <row r="11" spans="2:44" ht="43" x14ac:dyDescent="0.5">
      <c r="B11" s="18" t="s">
        <v>297</v>
      </c>
      <c r="C11" s="17">
        <v>0.41375770551493102</v>
      </c>
      <c r="D11" s="17">
        <v>0.41671449587681397</v>
      </c>
      <c r="E11" s="17">
        <v>0.408218581870393</v>
      </c>
      <c r="F11" s="17"/>
      <c r="G11" s="17">
        <v>0.36677379901108398</v>
      </c>
      <c r="H11" s="17">
        <v>0.40819238985388701</v>
      </c>
      <c r="I11" s="17">
        <v>0.38169631220387401</v>
      </c>
      <c r="J11" s="17">
        <v>0.38783421282101699</v>
      </c>
      <c r="K11" s="17">
        <v>0.37201283397106899</v>
      </c>
      <c r="L11" s="17">
        <v>0.53126444346134105</v>
      </c>
      <c r="M11" s="17"/>
      <c r="N11" s="17">
        <v>0.45259056875134901</v>
      </c>
      <c r="O11" s="17">
        <v>0.418539573606797</v>
      </c>
      <c r="P11" s="17">
        <v>0.39644719247757298</v>
      </c>
      <c r="Q11" s="17">
        <v>0.38358488145389202</v>
      </c>
      <c r="R11" s="17"/>
      <c r="S11" s="17">
        <v>0.44474436305454101</v>
      </c>
      <c r="T11" s="17">
        <v>0.43818293183797202</v>
      </c>
      <c r="U11" s="17">
        <v>0.37168663415703401</v>
      </c>
      <c r="V11" s="17">
        <v>0.43381597909734798</v>
      </c>
      <c r="W11" s="17">
        <v>0.37826667472400499</v>
      </c>
      <c r="X11" s="17">
        <v>0.43411073643607101</v>
      </c>
      <c r="Y11" s="17">
        <v>0.40576274524850803</v>
      </c>
      <c r="Z11" s="17">
        <v>0.36226437203353301</v>
      </c>
      <c r="AA11" s="17">
        <v>0.43011162656060897</v>
      </c>
      <c r="AB11" s="17">
        <v>0.36088023936142499</v>
      </c>
      <c r="AC11" s="17">
        <v>0.46297721821719601</v>
      </c>
      <c r="AD11" s="17">
        <v>0.35206637302001298</v>
      </c>
      <c r="AE11" s="17"/>
      <c r="AF11" s="17">
        <v>0.40627185992698001</v>
      </c>
      <c r="AG11" s="17">
        <v>0.43654514676741801</v>
      </c>
      <c r="AH11" s="17">
        <v>0.38838190760713598</v>
      </c>
      <c r="AI11" s="17"/>
      <c r="AJ11" s="17">
        <v>0.44890823982453698</v>
      </c>
      <c r="AK11" s="17">
        <v>0.37892301262724798</v>
      </c>
      <c r="AL11" s="17">
        <v>0.51328317210875796</v>
      </c>
      <c r="AM11" s="17">
        <v>0.22453299236178101</v>
      </c>
      <c r="AN11" s="17">
        <v>0.369730988039844</v>
      </c>
      <c r="AO11" s="17"/>
      <c r="AP11" s="17">
        <v>0.43914990035053098</v>
      </c>
      <c r="AQ11" s="17">
        <v>0.41078351307338201</v>
      </c>
      <c r="AR11" s="17">
        <v>0.56597640932703397</v>
      </c>
    </row>
    <row r="12" spans="2:44" ht="43" x14ac:dyDescent="0.5">
      <c r="B12" s="18" t="s">
        <v>302</v>
      </c>
      <c r="C12" s="17">
        <v>0.32526039864526701</v>
      </c>
      <c r="D12" s="17">
        <v>0.33499376750392101</v>
      </c>
      <c r="E12" s="17">
        <v>0.312493275833572</v>
      </c>
      <c r="F12" s="17"/>
      <c r="G12" s="17">
        <v>0.31182661887860402</v>
      </c>
      <c r="H12" s="17">
        <v>0.28191692294445603</v>
      </c>
      <c r="I12" s="17">
        <v>0.34660762588057398</v>
      </c>
      <c r="J12" s="17">
        <v>0.32860534460916802</v>
      </c>
      <c r="K12" s="17">
        <v>0.29198375269646698</v>
      </c>
      <c r="L12" s="17">
        <v>0.37190472908784</v>
      </c>
      <c r="M12" s="17"/>
      <c r="N12" s="17">
        <v>0.37848320999269203</v>
      </c>
      <c r="O12" s="17">
        <v>0.36842865012749099</v>
      </c>
      <c r="P12" s="17">
        <v>0.277674391723786</v>
      </c>
      <c r="Q12" s="17">
        <v>0.26351820694663902</v>
      </c>
      <c r="R12" s="17"/>
      <c r="S12" s="17">
        <v>0.30660998923070698</v>
      </c>
      <c r="T12" s="17">
        <v>0.27823361350956899</v>
      </c>
      <c r="U12" s="17">
        <v>0.36703922774520797</v>
      </c>
      <c r="V12" s="17">
        <v>0.32541927315469099</v>
      </c>
      <c r="W12" s="17">
        <v>0.28981310424651002</v>
      </c>
      <c r="X12" s="17">
        <v>0.31631910047206901</v>
      </c>
      <c r="Y12" s="17">
        <v>0.33754201803848999</v>
      </c>
      <c r="Z12" s="17">
        <v>0.303595487253709</v>
      </c>
      <c r="AA12" s="17">
        <v>0.34205850076098498</v>
      </c>
      <c r="AB12" s="17">
        <v>0.32275755876680901</v>
      </c>
      <c r="AC12" s="17">
        <v>0.382232048941826</v>
      </c>
      <c r="AD12" s="17">
        <v>0.42750581830697298</v>
      </c>
      <c r="AE12" s="17"/>
      <c r="AF12" s="17">
        <v>0.30512962751318601</v>
      </c>
      <c r="AG12" s="17">
        <v>0.36260956348791101</v>
      </c>
      <c r="AH12" s="17">
        <v>0.29269049465914199</v>
      </c>
      <c r="AI12" s="17"/>
      <c r="AJ12" s="17">
        <v>0.344159699465798</v>
      </c>
      <c r="AK12" s="17">
        <v>0.31933172433544199</v>
      </c>
      <c r="AL12" s="17">
        <v>0.34947448175475698</v>
      </c>
      <c r="AM12" s="17">
        <v>0.247176667453089</v>
      </c>
      <c r="AN12" s="17">
        <v>0.27396863560498802</v>
      </c>
      <c r="AO12" s="17"/>
      <c r="AP12" s="17">
        <v>0.35608252974297999</v>
      </c>
      <c r="AQ12" s="17">
        <v>0.36222472831242902</v>
      </c>
      <c r="AR12" s="17">
        <v>0.311316998165444</v>
      </c>
    </row>
    <row r="13" spans="2:44" ht="28.7" x14ac:dyDescent="0.5">
      <c r="B13" s="18" t="s">
        <v>300</v>
      </c>
      <c r="C13" s="17">
        <v>0.32100676468560602</v>
      </c>
      <c r="D13" s="17">
        <v>0.327729044871029</v>
      </c>
      <c r="E13" s="17">
        <v>0.31328687584584097</v>
      </c>
      <c r="F13" s="17"/>
      <c r="G13" s="17">
        <v>0.27608847491870198</v>
      </c>
      <c r="H13" s="17">
        <v>0.247874084121362</v>
      </c>
      <c r="I13" s="17">
        <v>0.315650200695341</v>
      </c>
      <c r="J13" s="17">
        <v>0.30178983014252297</v>
      </c>
      <c r="K13" s="17">
        <v>0.31177959862284998</v>
      </c>
      <c r="L13" s="17">
        <v>0.44004562770622302</v>
      </c>
      <c r="M13" s="17"/>
      <c r="N13" s="17">
        <v>0.34934072256048498</v>
      </c>
      <c r="O13" s="17">
        <v>0.31437518027053901</v>
      </c>
      <c r="P13" s="17">
        <v>0.312384070265322</v>
      </c>
      <c r="Q13" s="17">
        <v>0.30377890666032098</v>
      </c>
      <c r="R13" s="17"/>
      <c r="S13" s="17">
        <v>0.24933831019406599</v>
      </c>
      <c r="T13" s="17">
        <v>0.30529749840144799</v>
      </c>
      <c r="U13" s="17">
        <v>0.35462285643367197</v>
      </c>
      <c r="V13" s="17">
        <v>0.343958179528699</v>
      </c>
      <c r="W13" s="17">
        <v>0.26988682479475901</v>
      </c>
      <c r="X13" s="17">
        <v>0.31756494844794803</v>
      </c>
      <c r="Y13" s="17">
        <v>0.406279024241463</v>
      </c>
      <c r="Z13" s="17">
        <v>0.31999543899506</v>
      </c>
      <c r="AA13" s="17">
        <v>0.36169207033410899</v>
      </c>
      <c r="AB13" s="17">
        <v>0.28395253826163402</v>
      </c>
      <c r="AC13" s="17">
        <v>0.37092590261292102</v>
      </c>
      <c r="AD13" s="17">
        <v>0.32349211471665601</v>
      </c>
      <c r="AE13" s="17"/>
      <c r="AF13" s="17">
        <v>0.32153148809767201</v>
      </c>
      <c r="AG13" s="17">
        <v>0.350301641692145</v>
      </c>
      <c r="AH13" s="17">
        <v>0.25215494164780899</v>
      </c>
      <c r="AI13" s="17"/>
      <c r="AJ13" s="17">
        <v>0.35435345772249799</v>
      </c>
      <c r="AK13" s="17">
        <v>0.302760923564802</v>
      </c>
      <c r="AL13" s="17">
        <v>0.32006569540656499</v>
      </c>
      <c r="AM13" s="17">
        <v>0.195999888215068</v>
      </c>
      <c r="AN13" s="17">
        <v>0.28582612122909401</v>
      </c>
      <c r="AO13" s="17"/>
      <c r="AP13" s="17">
        <v>0.34853623939487799</v>
      </c>
      <c r="AQ13" s="17">
        <v>0.31299411338760003</v>
      </c>
      <c r="AR13" s="17">
        <v>0.310634414932139</v>
      </c>
    </row>
    <row r="14" spans="2:44" ht="28.7" x14ac:dyDescent="0.5">
      <c r="B14" s="18" t="s">
        <v>301</v>
      </c>
      <c r="C14" s="17">
        <v>0.31431840457646498</v>
      </c>
      <c r="D14" s="17">
        <v>0.32296942301898601</v>
      </c>
      <c r="E14" s="17">
        <v>0.30468507515613502</v>
      </c>
      <c r="F14" s="17"/>
      <c r="G14" s="17">
        <v>0.28289250543074601</v>
      </c>
      <c r="H14" s="17">
        <v>0.250661395658409</v>
      </c>
      <c r="I14" s="17">
        <v>0.30331544488017198</v>
      </c>
      <c r="J14" s="17">
        <v>0.32309741393823299</v>
      </c>
      <c r="K14" s="17">
        <v>0.32078867942268102</v>
      </c>
      <c r="L14" s="17">
        <v>0.38790916314220297</v>
      </c>
      <c r="M14" s="17"/>
      <c r="N14" s="17">
        <v>0.32553368349943601</v>
      </c>
      <c r="O14" s="17">
        <v>0.30044288742631198</v>
      </c>
      <c r="P14" s="17">
        <v>0.33691276161425898</v>
      </c>
      <c r="Q14" s="17">
        <v>0.29335575576245898</v>
      </c>
      <c r="R14" s="17"/>
      <c r="S14" s="17">
        <v>0.32553479152623899</v>
      </c>
      <c r="T14" s="17">
        <v>0.30656470358861099</v>
      </c>
      <c r="U14" s="17">
        <v>0.21805152612802101</v>
      </c>
      <c r="V14" s="17">
        <v>0.33149074232972398</v>
      </c>
      <c r="W14" s="17">
        <v>0.23285406259118099</v>
      </c>
      <c r="X14" s="17">
        <v>0.29110804034469201</v>
      </c>
      <c r="Y14" s="17">
        <v>0.331863661417374</v>
      </c>
      <c r="Z14" s="17">
        <v>0.44863607344417</v>
      </c>
      <c r="AA14" s="17">
        <v>0.321405262658427</v>
      </c>
      <c r="AB14" s="17">
        <v>0.35098236141193101</v>
      </c>
      <c r="AC14" s="17">
        <v>0.36411829670827101</v>
      </c>
      <c r="AD14" s="17">
        <v>0.32333578876404201</v>
      </c>
      <c r="AE14" s="17"/>
      <c r="AF14" s="17">
        <v>0.31548854714368102</v>
      </c>
      <c r="AG14" s="17">
        <v>0.34239950190347002</v>
      </c>
      <c r="AH14" s="17">
        <v>0.27555080973775697</v>
      </c>
      <c r="AI14" s="17"/>
      <c r="AJ14" s="17">
        <v>0.35057024141049298</v>
      </c>
      <c r="AK14" s="17">
        <v>0.31461685782298898</v>
      </c>
      <c r="AL14" s="17">
        <v>0.33407973297968702</v>
      </c>
      <c r="AM14" s="17">
        <v>0.21078746135049301</v>
      </c>
      <c r="AN14" s="17">
        <v>0.23115034435179099</v>
      </c>
      <c r="AO14" s="17"/>
      <c r="AP14" s="17">
        <v>0.35232282851462898</v>
      </c>
      <c r="AQ14" s="17">
        <v>0.36729814847214398</v>
      </c>
      <c r="AR14" s="17">
        <v>0.30855081261626099</v>
      </c>
    </row>
    <row r="15" spans="2:44" ht="28.7" x14ac:dyDescent="0.5">
      <c r="B15" s="18" t="s">
        <v>298</v>
      </c>
      <c r="C15" s="17">
        <v>0.31111741845076002</v>
      </c>
      <c r="D15" s="17">
        <v>0.30848336481827598</v>
      </c>
      <c r="E15" s="17">
        <v>0.31235062592131302</v>
      </c>
      <c r="F15" s="17"/>
      <c r="G15" s="17">
        <v>0.31549319993479302</v>
      </c>
      <c r="H15" s="17">
        <v>0.23444226090164699</v>
      </c>
      <c r="I15" s="17">
        <v>0.25201323913382301</v>
      </c>
      <c r="J15" s="17">
        <v>0.26320127978755797</v>
      </c>
      <c r="K15" s="17">
        <v>0.34305183960119101</v>
      </c>
      <c r="L15" s="17">
        <v>0.43797860918836801</v>
      </c>
      <c r="M15" s="17"/>
      <c r="N15" s="17">
        <v>0.30300263823212698</v>
      </c>
      <c r="O15" s="17">
        <v>0.28767536440505598</v>
      </c>
      <c r="P15" s="17">
        <v>0.339366374023575</v>
      </c>
      <c r="Q15" s="17">
        <v>0.31822409604683799</v>
      </c>
      <c r="R15" s="17"/>
      <c r="S15" s="17">
        <v>0.268891047757713</v>
      </c>
      <c r="T15" s="17">
        <v>0.315481401696182</v>
      </c>
      <c r="U15" s="17">
        <v>0.33021000321016297</v>
      </c>
      <c r="V15" s="17">
        <v>0.36192732767753799</v>
      </c>
      <c r="W15" s="17">
        <v>0.200356099549068</v>
      </c>
      <c r="X15" s="17">
        <v>0.29616123409366901</v>
      </c>
      <c r="Y15" s="17">
        <v>0.282004581416755</v>
      </c>
      <c r="Z15" s="17">
        <v>0.34959562475495998</v>
      </c>
      <c r="AA15" s="17">
        <v>0.322855564514196</v>
      </c>
      <c r="AB15" s="17">
        <v>0.36650320192429497</v>
      </c>
      <c r="AC15" s="17">
        <v>0.327079212887949</v>
      </c>
      <c r="AD15" s="17">
        <v>0.40580774023412902</v>
      </c>
      <c r="AE15" s="17"/>
      <c r="AF15" s="17">
        <v>0.32747399143257</v>
      </c>
      <c r="AG15" s="17">
        <v>0.32498458550746201</v>
      </c>
      <c r="AH15" s="17">
        <v>0.240294339500563</v>
      </c>
      <c r="AI15" s="17"/>
      <c r="AJ15" s="17">
        <v>0.344311437065765</v>
      </c>
      <c r="AK15" s="17">
        <v>0.29896326017457697</v>
      </c>
      <c r="AL15" s="17">
        <v>0.31969759580409302</v>
      </c>
      <c r="AM15" s="17">
        <v>0.29404001260249002</v>
      </c>
      <c r="AN15" s="17">
        <v>0.27345496779753298</v>
      </c>
      <c r="AO15" s="17"/>
      <c r="AP15" s="17">
        <v>0.34338845809954899</v>
      </c>
      <c r="AQ15" s="17">
        <v>0.32300227322424901</v>
      </c>
      <c r="AR15" s="17">
        <v>0.35649450415273098</v>
      </c>
    </row>
    <row r="16" spans="2:44" ht="43" x14ac:dyDescent="0.5">
      <c r="B16" s="18" t="s">
        <v>304</v>
      </c>
      <c r="C16" s="17">
        <v>0.30567448463727398</v>
      </c>
      <c r="D16" s="17">
        <v>0.315091708175398</v>
      </c>
      <c r="E16" s="17">
        <v>0.29523449642253502</v>
      </c>
      <c r="F16" s="17"/>
      <c r="G16" s="17">
        <v>0.34787495840800697</v>
      </c>
      <c r="H16" s="17">
        <v>0.29577613737580599</v>
      </c>
      <c r="I16" s="17">
        <v>0.31676203165167899</v>
      </c>
      <c r="J16" s="17">
        <v>0.290462374193454</v>
      </c>
      <c r="K16" s="17">
        <v>0.25298668982376799</v>
      </c>
      <c r="L16" s="17">
        <v>0.32077240791904399</v>
      </c>
      <c r="M16" s="17"/>
      <c r="N16" s="17">
        <v>0.319608327824556</v>
      </c>
      <c r="O16" s="17">
        <v>0.29807205879953902</v>
      </c>
      <c r="P16" s="17">
        <v>0.30133572630710798</v>
      </c>
      <c r="Q16" s="17">
        <v>0.29994414718491902</v>
      </c>
      <c r="R16" s="17"/>
      <c r="S16" s="17">
        <v>0.33359546698293902</v>
      </c>
      <c r="T16" s="17">
        <v>0.25855381282838702</v>
      </c>
      <c r="U16" s="17">
        <v>0.35600750800714698</v>
      </c>
      <c r="V16" s="17">
        <v>0.28658425621264</v>
      </c>
      <c r="W16" s="17">
        <v>0.24448268482174601</v>
      </c>
      <c r="X16" s="17">
        <v>0.33507539460611702</v>
      </c>
      <c r="Y16" s="17">
        <v>0.35639408561180003</v>
      </c>
      <c r="Z16" s="17">
        <v>0.22388299319294599</v>
      </c>
      <c r="AA16" s="17">
        <v>0.311052566081441</v>
      </c>
      <c r="AB16" s="17">
        <v>0.28892239967596201</v>
      </c>
      <c r="AC16" s="17">
        <v>0.26715775524500301</v>
      </c>
      <c r="AD16" s="17">
        <v>0.41297322155253102</v>
      </c>
      <c r="AE16" s="17"/>
      <c r="AF16" s="17">
        <v>0.26086376173465797</v>
      </c>
      <c r="AG16" s="17">
        <v>0.31742107315823997</v>
      </c>
      <c r="AH16" s="17">
        <v>0.37583146040966797</v>
      </c>
      <c r="AI16" s="17"/>
      <c r="AJ16" s="17">
        <v>0.288567206467301</v>
      </c>
      <c r="AK16" s="17">
        <v>0.28201732792337297</v>
      </c>
      <c r="AL16" s="17">
        <v>0.34116199078641901</v>
      </c>
      <c r="AM16" s="17">
        <v>0.24654378393563101</v>
      </c>
      <c r="AN16" s="17">
        <v>0.343407790336962</v>
      </c>
      <c r="AO16" s="17"/>
      <c r="AP16" s="17">
        <v>0.29357675090096502</v>
      </c>
      <c r="AQ16" s="17">
        <v>0.32439318614076301</v>
      </c>
      <c r="AR16" s="17">
        <v>0.35581853459240098</v>
      </c>
    </row>
    <row r="17" spans="2:44" ht="28.7" x14ac:dyDescent="0.5">
      <c r="B17" s="18" t="s">
        <v>299</v>
      </c>
      <c r="C17" s="17">
        <v>0.265015853303468</v>
      </c>
      <c r="D17" s="17">
        <v>0.26610734432962402</v>
      </c>
      <c r="E17" s="17">
        <v>0.26416345817501402</v>
      </c>
      <c r="F17" s="17"/>
      <c r="G17" s="17">
        <v>0.18887599833888999</v>
      </c>
      <c r="H17" s="17">
        <v>0.20812481621384199</v>
      </c>
      <c r="I17" s="17">
        <v>0.22893323020570899</v>
      </c>
      <c r="J17" s="17">
        <v>0.28242948264099199</v>
      </c>
      <c r="K17" s="17">
        <v>0.31986306693956401</v>
      </c>
      <c r="L17" s="17">
        <v>0.348557537469738</v>
      </c>
      <c r="M17" s="17"/>
      <c r="N17" s="17">
        <v>0.29233055544689301</v>
      </c>
      <c r="O17" s="17">
        <v>0.23779775306282999</v>
      </c>
      <c r="P17" s="17">
        <v>0.240253543457907</v>
      </c>
      <c r="Q17" s="17">
        <v>0.28750904444862502</v>
      </c>
      <c r="R17" s="17"/>
      <c r="S17" s="17">
        <v>0.32622557278724601</v>
      </c>
      <c r="T17" s="17">
        <v>0.18303824665284901</v>
      </c>
      <c r="U17" s="17">
        <v>0.27329613061080299</v>
      </c>
      <c r="V17" s="17">
        <v>0.31196251467541602</v>
      </c>
      <c r="W17" s="17">
        <v>0.23787429872242899</v>
      </c>
      <c r="X17" s="17">
        <v>0.21187276484134299</v>
      </c>
      <c r="Y17" s="17">
        <v>0.26543954347037302</v>
      </c>
      <c r="Z17" s="17">
        <v>0.13589024499211999</v>
      </c>
      <c r="AA17" s="17">
        <v>0.30089356323282002</v>
      </c>
      <c r="AB17" s="17">
        <v>0.26115142301018102</v>
      </c>
      <c r="AC17" s="17">
        <v>0.29624205127705999</v>
      </c>
      <c r="AD17" s="17">
        <v>0.338553853666759</v>
      </c>
      <c r="AE17" s="17"/>
      <c r="AF17" s="17">
        <v>0.29186074053914501</v>
      </c>
      <c r="AG17" s="17">
        <v>0.27539930905750698</v>
      </c>
      <c r="AH17" s="17">
        <v>0.25177192884035199</v>
      </c>
      <c r="AI17" s="17"/>
      <c r="AJ17" s="17">
        <v>0.29612874544636397</v>
      </c>
      <c r="AK17" s="17">
        <v>0.26499650167857802</v>
      </c>
      <c r="AL17" s="17">
        <v>0.28115428748686899</v>
      </c>
      <c r="AM17" s="17">
        <v>0.29456092653119098</v>
      </c>
      <c r="AN17" s="17">
        <v>0.198605701291037</v>
      </c>
      <c r="AO17" s="17"/>
      <c r="AP17" s="17">
        <v>0.30347871835109402</v>
      </c>
      <c r="AQ17" s="17">
        <v>0.27571175344098098</v>
      </c>
      <c r="AR17" s="17">
        <v>0.256748149272022</v>
      </c>
    </row>
    <row r="18" spans="2:44" ht="28.7" x14ac:dyDescent="0.5">
      <c r="B18" s="18" t="s">
        <v>305</v>
      </c>
      <c r="C18" s="17">
        <v>0.21881629549334</v>
      </c>
      <c r="D18" s="17">
        <v>0.214686280615659</v>
      </c>
      <c r="E18" s="17">
        <v>0.22077590920017801</v>
      </c>
      <c r="F18" s="17"/>
      <c r="G18" s="17">
        <v>0.26876209563957798</v>
      </c>
      <c r="H18" s="17">
        <v>0.24756930030848401</v>
      </c>
      <c r="I18" s="17">
        <v>0.25051980638498</v>
      </c>
      <c r="J18" s="17">
        <v>0.19448540920242</v>
      </c>
      <c r="K18" s="17">
        <v>0.136470467878574</v>
      </c>
      <c r="L18" s="17">
        <v>0.20609276950001301</v>
      </c>
      <c r="M18" s="17"/>
      <c r="N18" s="17">
        <v>0.233544163724557</v>
      </c>
      <c r="O18" s="17">
        <v>0.18863298342943399</v>
      </c>
      <c r="P18" s="17">
        <v>0.224591906328965</v>
      </c>
      <c r="Q18" s="17">
        <v>0.23295177466939801</v>
      </c>
      <c r="R18" s="17"/>
      <c r="S18" s="17">
        <v>0.238921348150957</v>
      </c>
      <c r="T18" s="17">
        <v>0.12184832726509399</v>
      </c>
      <c r="U18" s="17">
        <v>0.19150261238525801</v>
      </c>
      <c r="V18" s="17">
        <v>0.262385229072501</v>
      </c>
      <c r="W18" s="17">
        <v>0.25058995277907198</v>
      </c>
      <c r="X18" s="17">
        <v>0.243803844778679</v>
      </c>
      <c r="Y18" s="17">
        <v>0.21658790692885899</v>
      </c>
      <c r="Z18" s="17">
        <v>0.19468143244834801</v>
      </c>
      <c r="AA18" s="17">
        <v>0.26292425667921099</v>
      </c>
      <c r="AB18" s="17">
        <v>0.18979068729554899</v>
      </c>
      <c r="AC18" s="17">
        <v>0.23524174656715599</v>
      </c>
      <c r="AD18" s="17">
        <v>0.233317228845832</v>
      </c>
      <c r="AE18" s="17"/>
      <c r="AF18" s="17">
        <v>0.23134714232440001</v>
      </c>
      <c r="AG18" s="17">
        <v>0.19736635405643899</v>
      </c>
      <c r="AH18" s="17">
        <v>0.235994552049372</v>
      </c>
      <c r="AI18" s="17"/>
      <c r="AJ18" s="17">
        <v>0.228383331363327</v>
      </c>
      <c r="AK18" s="17">
        <v>0.237606204403566</v>
      </c>
      <c r="AL18" s="17">
        <v>0.12462603319993899</v>
      </c>
      <c r="AM18" s="17">
        <v>0.110886289180032</v>
      </c>
      <c r="AN18" s="17">
        <v>0.23593799377994901</v>
      </c>
      <c r="AO18" s="17"/>
      <c r="AP18" s="17">
        <v>0.21080782090429401</v>
      </c>
      <c r="AQ18" s="17">
        <v>0.26072947268190999</v>
      </c>
      <c r="AR18" s="17">
        <v>0.18779906741801999</v>
      </c>
    </row>
    <row r="19" spans="2:44" ht="43" x14ac:dyDescent="0.5">
      <c r="B19" s="18" t="s">
        <v>303</v>
      </c>
      <c r="C19" s="17">
        <v>0.188625504545476</v>
      </c>
      <c r="D19" s="17">
        <v>0.18799853413874701</v>
      </c>
      <c r="E19" s="17">
        <v>0.18696962523886601</v>
      </c>
      <c r="F19" s="17"/>
      <c r="G19" s="17">
        <v>0.18740674916647601</v>
      </c>
      <c r="H19" s="17">
        <v>0.244839456843995</v>
      </c>
      <c r="I19" s="17">
        <v>0.15982231171783901</v>
      </c>
      <c r="J19" s="17">
        <v>0.185162525940435</v>
      </c>
      <c r="K19" s="17">
        <v>0.148422926558236</v>
      </c>
      <c r="L19" s="17">
        <v>0.20036227575317</v>
      </c>
      <c r="M19" s="17"/>
      <c r="N19" s="17">
        <v>0.21625968769996301</v>
      </c>
      <c r="O19" s="17">
        <v>0.184705173356463</v>
      </c>
      <c r="P19" s="17">
        <v>0.14447150414493801</v>
      </c>
      <c r="Q19" s="17">
        <v>0.203415745948691</v>
      </c>
      <c r="R19" s="17"/>
      <c r="S19" s="17">
        <v>0.26148251481060403</v>
      </c>
      <c r="T19" s="17">
        <v>0.12558576450704401</v>
      </c>
      <c r="U19" s="17">
        <v>0.16046003786269999</v>
      </c>
      <c r="V19" s="17">
        <v>0.16187430462723301</v>
      </c>
      <c r="W19" s="17">
        <v>0.22320620816349401</v>
      </c>
      <c r="X19" s="17">
        <v>0.18085132825800601</v>
      </c>
      <c r="Y19" s="17">
        <v>0.126178369336195</v>
      </c>
      <c r="Z19" s="17">
        <v>0.16072990179421001</v>
      </c>
      <c r="AA19" s="17">
        <v>0.18899556955095201</v>
      </c>
      <c r="AB19" s="17">
        <v>0.23253222943191401</v>
      </c>
      <c r="AC19" s="17">
        <v>0.217565295158446</v>
      </c>
      <c r="AD19" s="17">
        <v>0.21404531189298101</v>
      </c>
      <c r="AE19" s="17"/>
      <c r="AF19" s="17">
        <v>0.170542297295803</v>
      </c>
      <c r="AG19" s="17">
        <v>0.19890744322019699</v>
      </c>
      <c r="AH19" s="17">
        <v>0.20060905179087701</v>
      </c>
      <c r="AI19" s="17"/>
      <c r="AJ19" s="17">
        <v>0.18749160296480799</v>
      </c>
      <c r="AK19" s="17">
        <v>0.20061377908849701</v>
      </c>
      <c r="AL19" s="17">
        <v>0.18965500538795699</v>
      </c>
      <c r="AM19" s="17">
        <v>0.11839054707759</v>
      </c>
      <c r="AN19" s="17">
        <v>0.143930318912388</v>
      </c>
      <c r="AO19" s="17"/>
      <c r="AP19" s="17">
        <v>0.17211885156475801</v>
      </c>
      <c r="AQ19" s="17">
        <v>0.22230382477989499</v>
      </c>
      <c r="AR19" s="17">
        <v>0.233918705301941</v>
      </c>
    </row>
    <row r="20" spans="2:44" ht="28.7" x14ac:dyDescent="0.5">
      <c r="B20" s="18" t="s">
        <v>306</v>
      </c>
      <c r="C20" s="17">
        <v>0.15019436628857899</v>
      </c>
      <c r="D20" s="17">
        <v>0.14397962960043101</v>
      </c>
      <c r="E20" s="17">
        <v>0.157359636654791</v>
      </c>
      <c r="F20" s="17"/>
      <c r="G20" s="17">
        <v>0.17973953472696799</v>
      </c>
      <c r="H20" s="17">
        <v>0.16401929774301399</v>
      </c>
      <c r="I20" s="17">
        <v>0.116414708896397</v>
      </c>
      <c r="J20" s="17">
        <v>0.122801846044668</v>
      </c>
      <c r="K20" s="17">
        <v>0.17451641730176901</v>
      </c>
      <c r="L20" s="17">
        <v>0.15153191396039201</v>
      </c>
      <c r="M20" s="17"/>
      <c r="N20" s="17">
        <v>0.165650591369152</v>
      </c>
      <c r="O20" s="17">
        <v>0.148623796123736</v>
      </c>
      <c r="P20" s="17">
        <v>0.13837169758909801</v>
      </c>
      <c r="Q20" s="17">
        <v>0.14488255847616499</v>
      </c>
      <c r="R20" s="17"/>
      <c r="S20" s="17">
        <v>0.189324699975357</v>
      </c>
      <c r="T20" s="17">
        <v>0.130282180004716</v>
      </c>
      <c r="U20" s="17">
        <v>0.109148228969506</v>
      </c>
      <c r="V20" s="17">
        <v>0.174140217602166</v>
      </c>
      <c r="W20" s="17">
        <v>8.5767657975773598E-2</v>
      </c>
      <c r="X20" s="17">
        <v>0.18784171183885101</v>
      </c>
      <c r="Y20" s="17">
        <v>0.16189367757012599</v>
      </c>
      <c r="Z20" s="17">
        <v>0.15907745473617399</v>
      </c>
      <c r="AA20" s="17">
        <v>0.12449925797346</v>
      </c>
      <c r="AB20" s="17">
        <v>0.16602844670833</v>
      </c>
      <c r="AC20" s="17">
        <v>0.15063929534857701</v>
      </c>
      <c r="AD20" s="17">
        <v>0.14714543915578601</v>
      </c>
      <c r="AE20" s="17"/>
      <c r="AF20" s="17">
        <v>0.15254373691554801</v>
      </c>
      <c r="AG20" s="17">
        <v>0.14508091693351099</v>
      </c>
      <c r="AH20" s="17">
        <v>0.16761062205673899</v>
      </c>
      <c r="AI20" s="17"/>
      <c r="AJ20" s="17">
        <v>0.15565949082997099</v>
      </c>
      <c r="AK20" s="17">
        <v>0.17125237389911399</v>
      </c>
      <c r="AL20" s="17">
        <v>0.126055101530887</v>
      </c>
      <c r="AM20" s="17">
        <v>5.97392158271772E-2</v>
      </c>
      <c r="AN20" s="17">
        <v>0.12320774799069301</v>
      </c>
      <c r="AO20" s="17"/>
      <c r="AP20" s="17">
        <v>0.13528870993530601</v>
      </c>
      <c r="AQ20" s="17">
        <v>0.18253688384942801</v>
      </c>
      <c r="AR20" s="17">
        <v>0.216705551792132</v>
      </c>
    </row>
    <row r="21" spans="2:44" x14ac:dyDescent="0.5">
      <c r="B21" s="18" t="s">
        <v>87</v>
      </c>
      <c r="C21" s="17">
        <v>8.3516385438218405E-2</v>
      </c>
      <c r="D21" s="17">
        <v>7.9232332757149804E-2</v>
      </c>
      <c r="E21" s="17">
        <v>8.6429248085627103E-2</v>
      </c>
      <c r="F21" s="17"/>
      <c r="G21" s="17">
        <v>8.0161765995825807E-2</v>
      </c>
      <c r="H21" s="17">
        <v>7.69882622369054E-2</v>
      </c>
      <c r="I21" s="17">
        <v>8.8437618045873398E-2</v>
      </c>
      <c r="J21" s="17">
        <v>0.10213170909017601</v>
      </c>
      <c r="K21" s="17">
        <v>0.103110001286353</v>
      </c>
      <c r="L21" s="17">
        <v>5.8782722257710897E-2</v>
      </c>
      <c r="M21" s="17"/>
      <c r="N21" s="17">
        <v>6.3537016529668006E-2</v>
      </c>
      <c r="O21" s="17">
        <v>6.4161463237896801E-2</v>
      </c>
      <c r="P21" s="17">
        <v>0.10533634082655</v>
      </c>
      <c r="Q21" s="17">
        <v>0.10509860221475301</v>
      </c>
      <c r="R21" s="17"/>
      <c r="S21" s="17">
        <v>5.95452358004534E-2</v>
      </c>
      <c r="T21" s="17">
        <v>6.4220532936182295E-2</v>
      </c>
      <c r="U21" s="17">
        <v>0.11171851386131799</v>
      </c>
      <c r="V21" s="17">
        <v>6.2864307635785197E-2</v>
      </c>
      <c r="W21" s="17">
        <v>0.109232606298364</v>
      </c>
      <c r="X21" s="17">
        <v>9.4621617085678997E-2</v>
      </c>
      <c r="Y21" s="17">
        <v>8.1488656456390196E-2</v>
      </c>
      <c r="Z21" s="17">
        <v>0.101321469305918</v>
      </c>
      <c r="AA21" s="17">
        <v>0.127893279441191</v>
      </c>
      <c r="AB21" s="17">
        <v>8.5635208125005996E-2</v>
      </c>
      <c r="AC21" s="17">
        <v>3.1595823966997602E-2</v>
      </c>
      <c r="AD21" s="17">
        <v>7.4173520690136996E-2</v>
      </c>
      <c r="AE21" s="17"/>
      <c r="AF21" s="17">
        <v>7.9557063099378003E-2</v>
      </c>
      <c r="AG21" s="17">
        <v>5.3221068416216398E-2</v>
      </c>
      <c r="AH21" s="17">
        <v>0.12767504397603099</v>
      </c>
      <c r="AI21" s="17"/>
      <c r="AJ21" s="17">
        <v>7.0109014886210796E-2</v>
      </c>
      <c r="AK21" s="17">
        <v>5.8666189781290498E-2</v>
      </c>
      <c r="AL21" s="17">
        <v>5.4606457763970599E-2</v>
      </c>
      <c r="AM21" s="17">
        <v>0.12618676364919301</v>
      </c>
      <c r="AN21" s="17">
        <v>0.14733601092446499</v>
      </c>
      <c r="AO21" s="17"/>
      <c r="AP21" s="17">
        <v>5.5314603431463397E-2</v>
      </c>
      <c r="AQ21" s="17">
        <v>5.6756487035904198E-2</v>
      </c>
      <c r="AR21" s="17">
        <v>4.8935570902856503E-2</v>
      </c>
    </row>
    <row r="22" spans="2:44" ht="57.35" x14ac:dyDescent="0.5">
      <c r="B22" s="18" t="s">
        <v>311</v>
      </c>
      <c r="C22" s="17">
        <v>3.4717097615517098E-2</v>
      </c>
      <c r="D22" s="17">
        <v>2.7696626050355298E-2</v>
      </c>
      <c r="E22" s="17">
        <v>4.1762498209797397E-2</v>
      </c>
      <c r="F22" s="17"/>
      <c r="G22" s="17">
        <v>3.8194007295684299E-2</v>
      </c>
      <c r="H22" s="17">
        <v>1.2126408631087399E-2</v>
      </c>
      <c r="I22" s="17">
        <v>4.6003613419723102E-2</v>
      </c>
      <c r="J22" s="17">
        <v>2.4973333116671999E-2</v>
      </c>
      <c r="K22" s="17">
        <v>4.0156088770285502E-2</v>
      </c>
      <c r="L22" s="17">
        <v>4.4158643211059202E-2</v>
      </c>
      <c r="M22" s="17"/>
      <c r="N22" s="17">
        <v>2.17073641419127E-2</v>
      </c>
      <c r="O22" s="17">
        <v>3.51107070408989E-2</v>
      </c>
      <c r="P22" s="17">
        <v>3.90022931667698E-2</v>
      </c>
      <c r="Q22" s="17">
        <v>4.4208699500529497E-2</v>
      </c>
      <c r="R22" s="17"/>
      <c r="S22" s="17">
        <v>2.05043391592215E-2</v>
      </c>
      <c r="T22" s="17">
        <v>4.0096184256591401E-2</v>
      </c>
      <c r="U22" s="17">
        <v>3.40780248701988E-2</v>
      </c>
      <c r="V22" s="17">
        <v>3.2002670394730398E-2</v>
      </c>
      <c r="W22" s="17">
        <v>2.3368123132153199E-2</v>
      </c>
      <c r="X22" s="17">
        <v>3.3102852652598103E-2</v>
      </c>
      <c r="Y22" s="17">
        <v>6.9896563761682004E-2</v>
      </c>
      <c r="Z22" s="17">
        <v>7.2020040346984407E-2</v>
      </c>
      <c r="AA22" s="17">
        <v>1.9073133683493001E-2</v>
      </c>
      <c r="AB22" s="17">
        <v>1.37120768987494E-2</v>
      </c>
      <c r="AC22" s="17">
        <v>4.68797943828018E-2</v>
      </c>
      <c r="AD22" s="17">
        <v>7.0159250189014505E-2</v>
      </c>
      <c r="AE22" s="17"/>
      <c r="AF22" s="17">
        <v>4.8154352335080197E-2</v>
      </c>
      <c r="AG22" s="17">
        <v>1.3696564371177E-2</v>
      </c>
      <c r="AH22" s="17">
        <v>6.14000751081204E-2</v>
      </c>
      <c r="AI22" s="17"/>
      <c r="AJ22" s="17">
        <v>3.9602826852561203E-2</v>
      </c>
      <c r="AK22" s="17">
        <v>1.4475472826704101E-2</v>
      </c>
      <c r="AL22" s="17">
        <v>2.6758273900975099E-2</v>
      </c>
      <c r="AM22" s="17">
        <v>0</v>
      </c>
      <c r="AN22" s="17">
        <v>6.2665987470391593E-2</v>
      </c>
      <c r="AO22" s="17"/>
      <c r="AP22" s="17">
        <v>3.8885172228384099E-2</v>
      </c>
      <c r="AQ22" s="17">
        <v>1.33466986889412E-2</v>
      </c>
      <c r="AR22" s="17">
        <v>3.2139259686462099E-2</v>
      </c>
    </row>
    <row r="23" spans="2:44" x14ac:dyDescent="0.5">
      <c r="B23" s="18" t="s">
        <v>149</v>
      </c>
      <c r="C23" s="19">
        <v>3.2143276441733699E-3</v>
      </c>
      <c r="D23" s="19">
        <v>6.57071817309991E-3</v>
      </c>
      <c r="E23" s="19">
        <v>0</v>
      </c>
      <c r="F23" s="19"/>
      <c r="G23" s="19">
        <v>6.8931192002960901E-3</v>
      </c>
      <c r="H23" s="19">
        <v>0</v>
      </c>
      <c r="I23" s="19">
        <v>6.1095707223259698E-3</v>
      </c>
      <c r="J23" s="19">
        <v>6.7066399494144597E-3</v>
      </c>
      <c r="K23" s="19">
        <v>0</v>
      </c>
      <c r="L23" s="19">
        <v>0</v>
      </c>
      <c r="M23" s="19"/>
      <c r="N23" s="19">
        <v>0</v>
      </c>
      <c r="O23" s="19">
        <v>0</v>
      </c>
      <c r="P23" s="19">
        <v>0</v>
      </c>
      <c r="Q23" s="19">
        <v>1.2755438450247699E-2</v>
      </c>
      <c r="R23" s="19"/>
      <c r="S23" s="19">
        <v>7.5489046695645604E-3</v>
      </c>
      <c r="T23" s="19">
        <v>9.2623495970264192E-3</v>
      </c>
      <c r="U23" s="19">
        <v>0</v>
      </c>
      <c r="V23" s="19">
        <v>1.1753342259273301E-2</v>
      </c>
      <c r="W23" s="19">
        <v>0</v>
      </c>
      <c r="X23" s="19">
        <v>0</v>
      </c>
      <c r="Y23" s="19">
        <v>0</v>
      </c>
      <c r="Z23" s="19">
        <v>0</v>
      </c>
      <c r="AA23" s="19">
        <v>0</v>
      </c>
      <c r="AB23" s="19">
        <v>0</v>
      </c>
      <c r="AC23" s="19">
        <v>0</v>
      </c>
      <c r="AD23" s="19">
        <v>0</v>
      </c>
      <c r="AE23" s="19"/>
      <c r="AF23" s="19">
        <v>3.0046123864662499E-3</v>
      </c>
      <c r="AG23" s="19">
        <v>5.6131569215379E-3</v>
      </c>
      <c r="AH23" s="19">
        <v>0</v>
      </c>
      <c r="AI23" s="19"/>
      <c r="AJ23" s="19">
        <v>3.36732285606551E-3</v>
      </c>
      <c r="AK23" s="19">
        <v>4.0835775767149203E-3</v>
      </c>
      <c r="AL23" s="19">
        <v>1.5041790244845501E-2</v>
      </c>
      <c r="AM23" s="19">
        <v>0</v>
      </c>
      <c r="AN23" s="19">
        <v>0</v>
      </c>
      <c r="AO23" s="19"/>
      <c r="AP23" s="19">
        <v>5.7109419500672599E-3</v>
      </c>
      <c r="AQ23" s="19">
        <v>5.9599389181964396E-3</v>
      </c>
      <c r="AR23" s="19">
        <v>0</v>
      </c>
    </row>
    <row r="24" spans="2:44" x14ac:dyDescent="0.5">
      <c r="B24" s="16" t="s">
        <v>194</v>
      </c>
    </row>
    <row r="25" spans="2:44" x14ac:dyDescent="0.5">
      <c r="B25" t="s">
        <v>76</v>
      </c>
    </row>
    <row r="26" spans="2:44" x14ac:dyDescent="0.5">
      <c r="B26" t="s">
        <v>77</v>
      </c>
    </row>
    <row r="28" spans="2:44" x14ac:dyDescent="0.5">
      <c r="B28" s="8" t="str">
        <f>HYPERLINK("#'Contents'!A1", "Return to Contents")</f>
        <v>Return to Contents</v>
      </c>
    </row>
  </sheetData>
  <mergeCells count="8">
    <mergeCell ref="AJ5:AN5"/>
    <mergeCell ref="AP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B2:AR28"/>
  <sheetViews>
    <sheetView showGridLines="0" topLeftCell="A13" workbookViewId="0">
      <pane xSplit="2" topLeftCell="C1" activePane="topRight" state="frozen"/>
      <selection pane="topRight" activeCell="B24" sqref="B24"/>
    </sheetView>
  </sheetViews>
  <sheetFormatPr defaultColWidth="10.8203125" defaultRowHeight="14.35" x14ac:dyDescent="0.5"/>
  <cols>
    <col min="2" max="2" width="25.703125" customWidth="1"/>
    <col min="3" max="5" width="10.703125" customWidth="1"/>
    <col min="6" max="6" width="2.17578125" customWidth="1"/>
    <col min="7" max="12" width="10.703125" customWidth="1"/>
    <col min="13" max="13" width="2.17578125" customWidth="1"/>
    <col min="14" max="17" width="10.703125" customWidth="1"/>
    <col min="18" max="18" width="2.17578125" customWidth="1"/>
    <col min="19" max="30" width="10.703125" customWidth="1"/>
    <col min="31" max="31" width="2.17578125" customWidth="1"/>
    <col min="32" max="34" width="10.703125" customWidth="1"/>
    <col min="35" max="35" width="2.17578125" customWidth="1"/>
    <col min="36" max="40" width="10.703125" customWidth="1"/>
    <col min="41" max="41" width="2.17578125" customWidth="1"/>
    <col min="42" max="44" width="10.703125" customWidth="1"/>
    <col min="45" max="45" width="2.17578125" customWidth="1"/>
  </cols>
  <sheetData>
    <row r="2" spans="2:44" ht="40" customHeight="1" x14ac:dyDescent="0.5">
      <c r="D2" s="30" t="s">
        <v>314</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row>
    <row r="5" spans="2:44" ht="30" customHeight="1" x14ac:dyDescent="0.5">
      <c r="B5" s="15"/>
      <c r="C5" s="15"/>
      <c r="D5" s="29" t="s">
        <v>50</v>
      </c>
      <c r="E5" s="29"/>
      <c r="F5" s="15"/>
      <c r="G5" s="29" t="s">
        <v>51</v>
      </c>
      <c r="H5" s="29"/>
      <c r="I5" s="29"/>
      <c r="J5" s="29"/>
      <c r="K5" s="29"/>
      <c r="L5" s="29"/>
      <c r="M5" s="15"/>
      <c r="N5" s="29" t="s">
        <v>52</v>
      </c>
      <c r="O5" s="29"/>
      <c r="P5" s="29"/>
      <c r="Q5" s="29"/>
      <c r="R5" s="15"/>
      <c r="S5" s="29" t="s">
        <v>53</v>
      </c>
      <c r="T5" s="29"/>
      <c r="U5" s="29"/>
      <c r="V5" s="29"/>
      <c r="W5" s="29"/>
      <c r="X5" s="29"/>
      <c r="Y5" s="29"/>
      <c r="Z5" s="29"/>
      <c r="AA5" s="29"/>
      <c r="AB5" s="29"/>
      <c r="AC5" s="29"/>
      <c r="AD5" s="29"/>
      <c r="AE5" s="15"/>
      <c r="AF5" s="29" t="s">
        <v>54</v>
      </c>
      <c r="AG5" s="29"/>
      <c r="AH5" s="29"/>
      <c r="AI5" s="15"/>
      <c r="AJ5" s="29" t="s">
        <v>55</v>
      </c>
      <c r="AK5" s="29"/>
      <c r="AL5" s="29"/>
      <c r="AM5" s="29"/>
      <c r="AN5" s="29"/>
      <c r="AO5" s="15"/>
      <c r="AP5" s="29" t="s">
        <v>56</v>
      </c>
      <c r="AQ5" s="29"/>
      <c r="AR5" s="29"/>
    </row>
    <row r="6" spans="2:44" ht="43" x14ac:dyDescent="0.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row>
    <row r="7" spans="2:44" ht="30" customHeight="1" x14ac:dyDescent="0.5">
      <c r="B7" s="10" t="s">
        <v>18</v>
      </c>
      <c r="C7" s="10">
        <v>975</v>
      </c>
      <c r="D7" s="10">
        <v>476</v>
      </c>
      <c r="E7" s="10">
        <v>499</v>
      </c>
      <c r="F7" s="10"/>
      <c r="G7" s="10">
        <v>158</v>
      </c>
      <c r="H7" s="10">
        <v>159</v>
      </c>
      <c r="I7" s="10">
        <v>151</v>
      </c>
      <c r="J7" s="10">
        <v>158</v>
      </c>
      <c r="K7" s="10">
        <v>131</v>
      </c>
      <c r="L7" s="10">
        <v>218</v>
      </c>
      <c r="M7" s="10"/>
      <c r="N7" s="10">
        <v>257</v>
      </c>
      <c r="O7" s="10">
        <v>270</v>
      </c>
      <c r="P7" s="10">
        <v>194</v>
      </c>
      <c r="Q7" s="10">
        <v>251</v>
      </c>
      <c r="R7" s="10"/>
      <c r="S7" s="10">
        <v>139</v>
      </c>
      <c r="T7" s="10">
        <v>140</v>
      </c>
      <c r="U7" s="10">
        <v>79</v>
      </c>
      <c r="V7" s="10">
        <v>92</v>
      </c>
      <c r="W7" s="10">
        <v>72</v>
      </c>
      <c r="X7" s="10">
        <v>106</v>
      </c>
      <c r="Y7" s="10">
        <v>67</v>
      </c>
      <c r="Z7" s="10">
        <v>32</v>
      </c>
      <c r="AA7" s="10">
        <v>103</v>
      </c>
      <c r="AB7" s="10">
        <v>71</v>
      </c>
      <c r="AC7" s="10">
        <v>41</v>
      </c>
      <c r="AD7" s="10">
        <v>33</v>
      </c>
      <c r="AE7" s="10"/>
      <c r="AF7" s="10">
        <v>332</v>
      </c>
      <c r="AG7" s="10">
        <v>394</v>
      </c>
      <c r="AH7" s="10">
        <v>144</v>
      </c>
      <c r="AI7" s="10"/>
      <c r="AJ7" s="10">
        <v>327</v>
      </c>
      <c r="AK7" s="10">
        <v>261</v>
      </c>
      <c r="AL7" s="10">
        <v>70</v>
      </c>
      <c r="AM7" s="10">
        <v>19</v>
      </c>
      <c r="AN7" s="10">
        <v>146</v>
      </c>
      <c r="AO7" s="10"/>
      <c r="AP7" s="10">
        <v>187</v>
      </c>
      <c r="AQ7" s="10">
        <v>350</v>
      </c>
      <c r="AR7" s="10">
        <v>73</v>
      </c>
    </row>
    <row r="8" spans="2:44" ht="30" customHeight="1" x14ac:dyDescent="0.5">
      <c r="B8" s="11" t="s">
        <v>19</v>
      </c>
      <c r="C8" s="11">
        <v>980</v>
      </c>
      <c r="D8" s="11">
        <v>490</v>
      </c>
      <c r="E8" s="11">
        <v>490</v>
      </c>
      <c r="F8" s="11"/>
      <c r="G8" s="11">
        <v>152</v>
      </c>
      <c r="H8" s="11">
        <v>186</v>
      </c>
      <c r="I8" s="11">
        <v>157</v>
      </c>
      <c r="J8" s="11">
        <v>165</v>
      </c>
      <c r="K8" s="11">
        <v>122</v>
      </c>
      <c r="L8" s="11">
        <v>199</v>
      </c>
      <c r="M8" s="11"/>
      <c r="N8" s="11">
        <v>257</v>
      </c>
      <c r="O8" s="11">
        <v>258</v>
      </c>
      <c r="P8" s="11">
        <v>206</v>
      </c>
      <c r="Q8" s="11">
        <v>257</v>
      </c>
      <c r="R8" s="11"/>
      <c r="S8" s="11">
        <v>136</v>
      </c>
      <c r="T8" s="11">
        <v>136</v>
      </c>
      <c r="U8" s="11">
        <v>79</v>
      </c>
      <c r="V8" s="11">
        <v>92</v>
      </c>
      <c r="W8" s="11">
        <v>71</v>
      </c>
      <c r="X8" s="11">
        <v>100</v>
      </c>
      <c r="Y8" s="11">
        <v>67</v>
      </c>
      <c r="Z8" s="11">
        <v>30</v>
      </c>
      <c r="AA8" s="11">
        <v>101</v>
      </c>
      <c r="AB8" s="11">
        <v>90</v>
      </c>
      <c r="AC8" s="11">
        <v>40</v>
      </c>
      <c r="AD8" s="11">
        <v>38</v>
      </c>
      <c r="AE8" s="11"/>
      <c r="AF8" s="11">
        <v>325</v>
      </c>
      <c r="AG8" s="11">
        <v>403</v>
      </c>
      <c r="AH8" s="11">
        <v>151</v>
      </c>
      <c r="AI8" s="11"/>
      <c r="AJ8" s="11">
        <v>321</v>
      </c>
      <c r="AK8" s="11">
        <v>262</v>
      </c>
      <c r="AL8" s="11">
        <v>68</v>
      </c>
      <c r="AM8" s="11">
        <v>18</v>
      </c>
      <c r="AN8" s="11">
        <v>150</v>
      </c>
      <c r="AO8" s="11"/>
      <c r="AP8" s="11">
        <v>185</v>
      </c>
      <c r="AQ8" s="11">
        <v>351</v>
      </c>
      <c r="AR8" s="11">
        <v>71</v>
      </c>
    </row>
    <row r="9" spans="2:44" ht="28.7" x14ac:dyDescent="0.5">
      <c r="B9" s="18" t="s">
        <v>295</v>
      </c>
      <c r="C9" s="17">
        <v>0.49588792861787701</v>
      </c>
      <c r="D9" s="17">
        <v>0.52243696861982603</v>
      </c>
      <c r="E9" s="17">
        <v>0.46934258127019901</v>
      </c>
      <c r="F9" s="17"/>
      <c r="G9" s="17">
        <v>0.376096294643954</v>
      </c>
      <c r="H9" s="17">
        <v>0.381793261642906</v>
      </c>
      <c r="I9" s="17">
        <v>0.47707316276380701</v>
      </c>
      <c r="J9" s="17">
        <v>0.48126637456490501</v>
      </c>
      <c r="K9" s="17">
        <v>0.647812167066528</v>
      </c>
      <c r="L9" s="17">
        <v>0.62751313071557502</v>
      </c>
      <c r="M9" s="17"/>
      <c r="N9" s="17">
        <v>0.52918793278884402</v>
      </c>
      <c r="O9" s="17">
        <v>0.50083350180239405</v>
      </c>
      <c r="P9" s="17">
        <v>0.52532262230469295</v>
      </c>
      <c r="Q9" s="17">
        <v>0.43235780404714702</v>
      </c>
      <c r="R9" s="17"/>
      <c r="S9" s="17">
        <v>0.45616496841022097</v>
      </c>
      <c r="T9" s="17">
        <v>0.49786236140926399</v>
      </c>
      <c r="U9" s="17">
        <v>0.48098063419652798</v>
      </c>
      <c r="V9" s="17">
        <v>0.454960309564298</v>
      </c>
      <c r="W9" s="17">
        <v>0.56402480833872803</v>
      </c>
      <c r="X9" s="17">
        <v>0.45253526902820101</v>
      </c>
      <c r="Y9" s="17">
        <v>0.57107589674489601</v>
      </c>
      <c r="Z9" s="17">
        <v>0.52266014624389301</v>
      </c>
      <c r="AA9" s="17">
        <v>0.46565386508900197</v>
      </c>
      <c r="AB9" s="17">
        <v>0.53619969931968303</v>
      </c>
      <c r="AC9" s="17">
        <v>0.498871730541041</v>
      </c>
      <c r="AD9" s="17">
        <v>0.572591008757252</v>
      </c>
      <c r="AE9" s="17"/>
      <c r="AF9" s="17">
        <v>0.52194431363992</v>
      </c>
      <c r="AG9" s="17">
        <v>0.51388135731593299</v>
      </c>
      <c r="AH9" s="17">
        <v>0.46355382097380499</v>
      </c>
      <c r="AI9" s="17"/>
      <c r="AJ9" s="17">
        <v>0.562962358083829</v>
      </c>
      <c r="AK9" s="17">
        <v>0.43288535656211802</v>
      </c>
      <c r="AL9" s="17">
        <v>0.54828638596485801</v>
      </c>
      <c r="AM9" s="17">
        <v>0.39201101014052198</v>
      </c>
      <c r="AN9" s="17">
        <v>0.43165151047176897</v>
      </c>
      <c r="AO9" s="17"/>
      <c r="AP9" s="17">
        <v>0.55757434881099899</v>
      </c>
      <c r="AQ9" s="17">
        <v>0.48446883664448198</v>
      </c>
      <c r="AR9" s="17">
        <v>0.55032586818943896</v>
      </c>
    </row>
    <row r="10" spans="2:44" ht="28.7" x14ac:dyDescent="0.5">
      <c r="B10" s="18" t="s">
        <v>296</v>
      </c>
      <c r="C10" s="17">
        <v>0.47356213497076599</v>
      </c>
      <c r="D10" s="17">
        <v>0.47785246658265101</v>
      </c>
      <c r="E10" s="17">
        <v>0.46927240009274901</v>
      </c>
      <c r="F10" s="17"/>
      <c r="G10" s="17">
        <v>0.36412716930458799</v>
      </c>
      <c r="H10" s="17">
        <v>0.41145033981555801</v>
      </c>
      <c r="I10" s="17">
        <v>0.45653858396885699</v>
      </c>
      <c r="J10" s="17">
        <v>0.48492109821543999</v>
      </c>
      <c r="K10" s="17">
        <v>0.51856403715343302</v>
      </c>
      <c r="L10" s="17">
        <v>0.59135210045569297</v>
      </c>
      <c r="M10" s="17"/>
      <c r="N10" s="17">
        <v>0.50890009476143905</v>
      </c>
      <c r="O10" s="17">
        <v>0.52078401000438002</v>
      </c>
      <c r="P10" s="17">
        <v>0.46758510823317301</v>
      </c>
      <c r="Q10" s="17">
        <v>0.38961247159250301</v>
      </c>
      <c r="R10" s="17"/>
      <c r="S10" s="17">
        <v>0.45416982485990598</v>
      </c>
      <c r="T10" s="17">
        <v>0.51251868538471901</v>
      </c>
      <c r="U10" s="17">
        <v>0.53956856761204097</v>
      </c>
      <c r="V10" s="17">
        <v>0.46035427569268</v>
      </c>
      <c r="W10" s="17">
        <v>0.41974450382476203</v>
      </c>
      <c r="X10" s="17">
        <v>0.39519933347796699</v>
      </c>
      <c r="Y10" s="17">
        <v>0.55206629357113102</v>
      </c>
      <c r="Z10" s="17">
        <v>0.47010487931954398</v>
      </c>
      <c r="AA10" s="17">
        <v>0.47946896198668698</v>
      </c>
      <c r="AB10" s="17">
        <v>0.43814081854054898</v>
      </c>
      <c r="AC10" s="17">
        <v>0.478923700840029</v>
      </c>
      <c r="AD10" s="17">
        <v>0.53080354562217102</v>
      </c>
      <c r="AE10" s="17"/>
      <c r="AF10" s="17">
        <v>0.47760375726573501</v>
      </c>
      <c r="AG10" s="17">
        <v>0.48626537448448098</v>
      </c>
      <c r="AH10" s="17">
        <v>0.46833913763567497</v>
      </c>
      <c r="AI10" s="17"/>
      <c r="AJ10" s="17">
        <v>0.51638173958752798</v>
      </c>
      <c r="AK10" s="17">
        <v>0.42432042355171501</v>
      </c>
      <c r="AL10" s="17">
        <v>0.51112286058115197</v>
      </c>
      <c r="AM10" s="17">
        <v>0.35013746624153402</v>
      </c>
      <c r="AN10" s="17">
        <v>0.46328329972758397</v>
      </c>
      <c r="AO10" s="17"/>
      <c r="AP10" s="17">
        <v>0.54451963765505695</v>
      </c>
      <c r="AQ10" s="17">
        <v>0.46280675147275302</v>
      </c>
      <c r="AR10" s="17">
        <v>0.52585897405968596</v>
      </c>
    </row>
    <row r="11" spans="2:44" ht="43" x14ac:dyDescent="0.5">
      <c r="B11" s="18" t="s">
        <v>297</v>
      </c>
      <c r="C11" s="17">
        <v>0.41007009699913499</v>
      </c>
      <c r="D11" s="17">
        <v>0.39235182671437402</v>
      </c>
      <c r="E11" s="17">
        <v>0.427785902884188</v>
      </c>
      <c r="F11" s="17"/>
      <c r="G11" s="17">
        <v>0.32525852733924798</v>
      </c>
      <c r="H11" s="17">
        <v>0.38546415408943402</v>
      </c>
      <c r="I11" s="17">
        <v>0.34873948774952901</v>
      </c>
      <c r="J11" s="17">
        <v>0.39848054086645801</v>
      </c>
      <c r="K11" s="17">
        <v>0.43121833431512002</v>
      </c>
      <c r="L11" s="17">
        <v>0.54266420867901</v>
      </c>
      <c r="M11" s="17"/>
      <c r="N11" s="17">
        <v>0.36481790963244698</v>
      </c>
      <c r="O11" s="17">
        <v>0.42507047345774801</v>
      </c>
      <c r="P11" s="17">
        <v>0.439579174487569</v>
      </c>
      <c r="Q11" s="17">
        <v>0.40994262804190201</v>
      </c>
      <c r="R11" s="17"/>
      <c r="S11" s="17">
        <v>0.340780123718116</v>
      </c>
      <c r="T11" s="17">
        <v>0.41782069836917002</v>
      </c>
      <c r="U11" s="17">
        <v>0.50583869126066106</v>
      </c>
      <c r="V11" s="17">
        <v>0.38220463519999098</v>
      </c>
      <c r="W11" s="17">
        <v>0.45784424109195898</v>
      </c>
      <c r="X11" s="17">
        <v>0.36689769989611398</v>
      </c>
      <c r="Y11" s="17">
        <v>0.42239685510465003</v>
      </c>
      <c r="Z11" s="17">
        <v>0.50790329075337204</v>
      </c>
      <c r="AA11" s="17">
        <v>0.41556486747196802</v>
      </c>
      <c r="AB11" s="17">
        <v>0.35690886847023801</v>
      </c>
      <c r="AC11" s="17">
        <v>0.52705260241805996</v>
      </c>
      <c r="AD11" s="17">
        <v>0.41104840751781602</v>
      </c>
      <c r="AE11" s="17"/>
      <c r="AF11" s="17">
        <v>0.40764592897936502</v>
      </c>
      <c r="AG11" s="17">
        <v>0.42214163665058901</v>
      </c>
      <c r="AH11" s="17">
        <v>0.46444673934977898</v>
      </c>
      <c r="AI11" s="17"/>
      <c r="AJ11" s="17">
        <v>0.43211435158882</v>
      </c>
      <c r="AK11" s="17">
        <v>0.379638834673586</v>
      </c>
      <c r="AL11" s="17">
        <v>0.44477151420712402</v>
      </c>
      <c r="AM11" s="17">
        <v>0.30367379039205999</v>
      </c>
      <c r="AN11" s="17">
        <v>0.44225123937010902</v>
      </c>
      <c r="AO11" s="17"/>
      <c r="AP11" s="17">
        <v>0.46979520983467499</v>
      </c>
      <c r="AQ11" s="17">
        <v>0.408944167354023</v>
      </c>
      <c r="AR11" s="17">
        <v>0.397385785546151</v>
      </c>
    </row>
    <row r="12" spans="2:44" ht="28.7" x14ac:dyDescent="0.5">
      <c r="B12" s="18" t="s">
        <v>300</v>
      </c>
      <c r="C12" s="17">
        <v>0.36448641225203399</v>
      </c>
      <c r="D12" s="17">
        <v>0.34322493151565697</v>
      </c>
      <c r="E12" s="17">
        <v>0.38574493577046098</v>
      </c>
      <c r="F12" s="17"/>
      <c r="G12" s="17">
        <v>0.31545844265177397</v>
      </c>
      <c r="H12" s="17">
        <v>0.33161599930483698</v>
      </c>
      <c r="I12" s="17">
        <v>0.34516378509434698</v>
      </c>
      <c r="J12" s="17">
        <v>0.356665213415777</v>
      </c>
      <c r="K12" s="17">
        <v>0.43967643912347698</v>
      </c>
      <c r="L12" s="17">
        <v>0.40819737483999402</v>
      </c>
      <c r="M12" s="17"/>
      <c r="N12" s="17">
        <v>0.39861574712727099</v>
      </c>
      <c r="O12" s="17">
        <v>0.36098886871547797</v>
      </c>
      <c r="P12" s="17">
        <v>0.32106843730103701</v>
      </c>
      <c r="Q12" s="17">
        <v>0.36549212840992001</v>
      </c>
      <c r="R12" s="17"/>
      <c r="S12" s="17">
        <v>0.32986233465978698</v>
      </c>
      <c r="T12" s="17">
        <v>0.35378985589216</v>
      </c>
      <c r="U12" s="17">
        <v>0.34192553007314103</v>
      </c>
      <c r="V12" s="17">
        <v>0.41612079701152599</v>
      </c>
      <c r="W12" s="17">
        <v>0.42388303789788601</v>
      </c>
      <c r="X12" s="17">
        <v>0.34833148945007902</v>
      </c>
      <c r="Y12" s="17">
        <v>0.35790017131431501</v>
      </c>
      <c r="Z12" s="17">
        <v>0.376914572768971</v>
      </c>
      <c r="AA12" s="17">
        <v>0.34273372191660401</v>
      </c>
      <c r="AB12" s="17">
        <v>0.36320301371870201</v>
      </c>
      <c r="AC12" s="17">
        <v>0.41791843489567898</v>
      </c>
      <c r="AD12" s="17">
        <v>0.38545206970971502</v>
      </c>
      <c r="AE12" s="17"/>
      <c r="AF12" s="17">
        <v>0.35122321681617702</v>
      </c>
      <c r="AG12" s="17">
        <v>0.39320422978984398</v>
      </c>
      <c r="AH12" s="17">
        <v>0.36487448344581802</v>
      </c>
      <c r="AI12" s="17"/>
      <c r="AJ12" s="17">
        <v>0.371832503111031</v>
      </c>
      <c r="AK12" s="17">
        <v>0.34516019007347398</v>
      </c>
      <c r="AL12" s="17">
        <v>0.34175296389641602</v>
      </c>
      <c r="AM12" s="17">
        <v>0.114639165256264</v>
      </c>
      <c r="AN12" s="17">
        <v>0.36933880085652099</v>
      </c>
      <c r="AO12" s="17"/>
      <c r="AP12" s="17">
        <v>0.37031859293241698</v>
      </c>
      <c r="AQ12" s="17">
        <v>0.35993192657934597</v>
      </c>
      <c r="AR12" s="17">
        <v>0.44015682247742899</v>
      </c>
    </row>
    <row r="13" spans="2:44" ht="43" x14ac:dyDescent="0.5">
      <c r="B13" s="18" t="s">
        <v>302</v>
      </c>
      <c r="C13" s="17">
        <v>0.339661609318895</v>
      </c>
      <c r="D13" s="17">
        <v>0.31563225626242403</v>
      </c>
      <c r="E13" s="17">
        <v>0.363687620179446</v>
      </c>
      <c r="F13" s="17"/>
      <c r="G13" s="17">
        <v>0.338747753929241</v>
      </c>
      <c r="H13" s="17">
        <v>0.33207035776537203</v>
      </c>
      <c r="I13" s="17">
        <v>0.28168814433439399</v>
      </c>
      <c r="J13" s="17">
        <v>0.27202742204154701</v>
      </c>
      <c r="K13" s="17">
        <v>0.41488000381229501</v>
      </c>
      <c r="L13" s="17">
        <v>0.40309395120063601</v>
      </c>
      <c r="M13" s="17"/>
      <c r="N13" s="17">
        <v>0.33572666509863403</v>
      </c>
      <c r="O13" s="17">
        <v>0.37939945249419799</v>
      </c>
      <c r="P13" s="17">
        <v>0.28793182186538502</v>
      </c>
      <c r="Q13" s="17">
        <v>0.34168379103865398</v>
      </c>
      <c r="R13" s="17"/>
      <c r="S13" s="17">
        <v>0.36756243579290698</v>
      </c>
      <c r="T13" s="17">
        <v>0.32721031300098502</v>
      </c>
      <c r="U13" s="17">
        <v>0.37974633291543303</v>
      </c>
      <c r="V13" s="17">
        <v>0.31921217492988802</v>
      </c>
      <c r="W13" s="17">
        <v>0.31236688974447602</v>
      </c>
      <c r="X13" s="17">
        <v>0.26317016955841999</v>
      </c>
      <c r="Y13" s="17">
        <v>0.330285665335106</v>
      </c>
      <c r="Z13" s="17">
        <v>0.407701216333545</v>
      </c>
      <c r="AA13" s="17">
        <v>0.34134420865527498</v>
      </c>
      <c r="AB13" s="17">
        <v>0.38184385317318897</v>
      </c>
      <c r="AC13" s="17">
        <v>0.34336259658525198</v>
      </c>
      <c r="AD13" s="17">
        <v>0.35655364848757798</v>
      </c>
      <c r="AE13" s="17"/>
      <c r="AF13" s="17">
        <v>0.32995084950607501</v>
      </c>
      <c r="AG13" s="17">
        <v>0.35052123228966298</v>
      </c>
      <c r="AH13" s="17">
        <v>0.303802537377107</v>
      </c>
      <c r="AI13" s="17"/>
      <c r="AJ13" s="17">
        <v>0.366464582690052</v>
      </c>
      <c r="AK13" s="17">
        <v>0.32726464220978402</v>
      </c>
      <c r="AL13" s="17">
        <v>0.375404902222637</v>
      </c>
      <c r="AM13" s="17">
        <v>0.11380520322441</v>
      </c>
      <c r="AN13" s="17">
        <v>0.30110324119897403</v>
      </c>
      <c r="AO13" s="17"/>
      <c r="AP13" s="17">
        <v>0.39036249512235499</v>
      </c>
      <c r="AQ13" s="17">
        <v>0.31756588454250501</v>
      </c>
      <c r="AR13" s="17">
        <v>0.40123262613398197</v>
      </c>
    </row>
    <row r="14" spans="2:44" ht="28.7" x14ac:dyDescent="0.5">
      <c r="B14" s="18" t="s">
        <v>298</v>
      </c>
      <c r="C14" s="17">
        <v>0.33635458390093598</v>
      </c>
      <c r="D14" s="17">
        <v>0.34530260289263298</v>
      </c>
      <c r="E14" s="17">
        <v>0.327407809471774</v>
      </c>
      <c r="F14" s="17"/>
      <c r="G14" s="17">
        <v>0.28761065594737001</v>
      </c>
      <c r="H14" s="17">
        <v>0.25554520074537501</v>
      </c>
      <c r="I14" s="17">
        <v>0.352917016621141</v>
      </c>
      <c r="J14" s="17">
        <v>0.24667429974251401</v>
      </c>
      <c r="K14" s="17">
        <v>0.39359379356959001</v>
      </c>
      <c r="L14" s="17">
        <v>0.474922584285422</v>
      </c>
      <c r="M14" s="17"/>
      <c r="N14" s="17">
        <v>0.356646051246579</v>
      </c>
      <c r="O14" s="17">
        <v>0.32968696955462001</v>
      </c>
      <c r="P14" s="17">
        <v>0.33340406462970601</v>
      </c>
      <c r="Q14" s="17">
        <v>0.31761220959575198</v>
      </c>
      <c r="R14" s="17"/>
      <c r="S14" s="17">
        <v>0.37220587861320098</v>
      </c>
      <c r="T14" s="17">
        <v>0.231255928608817</v>
      </c>
      <c r="U14" s="17">
        <v>0.43786039606944599</v>
      </c>
      <c r="V14" s="17">
        <v>0.31658284127370501</v>
      </c>
      <c r="W14" s="17">
        <v>0.309360456481029</v>
      </c>
      <c r="X14" s="17">
        <v>0.30830353930330701</v>
      </c>
      <c r="Y14" s="17">
        <v>0.34995793636340899</v>
      </c>
      <c r="Z14" s="17">
        <v>0.40124197886905599</v>
      </c>
      <c r="AA14" s="17">
        <v>0.29791982799549099</v>
      </c>
      <c r="AB14" s="17">
        <v>0.42741266307113401</v>
      </c>
      <c r="AC14" s="17">
        <v>0.36424446710658798</v>
      </c>
      <c r="AD14" s="17">
        <v>0.32633370643118798</v>
      </c>
      <c r="AE14" s="17"/>
      <c r="AF14" s="17">
        <v>0.316495765850411</v>
      </c>
      <c r="AG14" s="17">
        <v>0.37524989970536199</v>
      </c>
      <c r="AH14" s="17">
        <v>0.31095405924150299</v>
      </c>
      <c r="AI14" s="17"/>
      <c r="AJ14" s="17">
        <v>0.34558274460725802</v>
      </c>
      <c r="AK14" s="17">
        <v>0.32047858228142301</v>
      </c>
      <c r="AL14" s="17">
        <v>0.44178745358878102</v>
      </c>
      <c r="AM14" s="17">
        <v>0.244746998588073</v>
      </c>
      <c r="AN14" s="17">
        <v>0.32261236680668998</v>
      </c>
      <c r="AO14" s="17"/>
      <c r="AP14" s="17">
        <v>0.35035482637830301</v>
      </c>
      <c r="AQ14" s="17">
        <v>0.33601630708872998</v>
      </c>
      <c r="AR14" s="17">
        <v>0.48189769051460701</v>
      </c>
    </row>
    <row r="15" spans="2:44" ht="28.7" x14ac:dyDescent="0.5">
      <c r="B15" s="18" t="s">
        <v>301</v>
      </c>
      <c r="C15" s="17">
        <v>0.33132402790374199</v>
      </c>
      <c r="D15" s="17">
        <v>0.35046984291903999</v>
      </c>
      <c r="E15" s="17">
        <v>0.31218087584256998</v>
      </c>
      <c r="F15" s="17"/>
      <c r="G15" s="17">
        <v>0.25936524076932199</v>
      </c>
      <c r="H15" s="17">
        <v>0.31063785244973502</v>
      </c>
      <c r="I15" s="17">
        <v>0.285329245086965</v>
      </c>
      <c r="J15" s="17">
        <v>0.31360039452174299</v>
      </c>
      <c r="K15" s="17">
        <v>0.45331332544020703</v>
      </c>
      <c r="L15" s="17">
        <v>0.38175090899886799</v>
      </c>
      <c r="M15" s="17"/>
      <c r="N15" s="17">
        <v>0.363698453668647</v>
      </c>
      <c r="O15" s="17">
        <v>0.33084598135864801</v>
      </c>
      <c r="P15" s="17">
        <v>0.36103433957763598</v>
      </c>
      <c r="Q15" s="17">
        <v>0.27208507514717201</v>
      </c>
      <c r="R15" s="17"/>
      <c r="S15" s="17">
        <v>0.311711630719194</v>
      </c>
      <c r="T15" s="17">
        <v>0.26637856255771603</v>
      </c>
      <c r="U15" s="17">
        <v>0.22911501963213399</v>
      </c>
      <c r="V15" s="17">
        <v>0.35087240084287502</v>
      </c>
      <c r="W15" s="17">
        <v>0.30734695013011498</v>
      </c>
      <c r="X15" s="17">
        <v>0.39812231903031098</v>
      </c>
      <c r="Y15" s="17">
        <v>0.31966634650687797</v>
      </c>
      <c r="Z15" s="17">
        <v>0.43962493744505399</v>
      </c>
      <c r="AA15" s="17">
        <v>0.29581546722262603</v>
      </c>
      <c r="AB15" s="17">
        <v>0.44686772365934402</v>
      </c>
      <c r="AC15" s="17">
        <v>0.38955225343586902</v>
      </c>
      <c r="AD15" s="17">
        <v>0.36214405352891199</v>
      </c>
      <c r="AE15" s="17"/>
      <c r="AF15" s="17">
        <v>0.33365176104080801</v>
      </c>
      <c r="AG15" s="17">
        <v>0.34438347783072498</v>
      </c>
      <c r="AH15" s="17">
        <v>0.30817892894162502</v>
      </c>
      <c r="AI15" s="17"/>
      <c r="AJ15" s="17">
        <v>0.366498720723063</v>
      </c>
      <c r="AK15" s="17">
        <v>0.303065954727753</v>
      </c>
      <c r="AL15" s="17">
        <v>0.38994983569015901</v>
      </c>
      <c r="AM15" s="17">
        <v>0.195886785781444</v>
      </c>
      <c r="AN15" s="17">
        <v>0.32761458291161999</v>
      </c>
      <c r="AO15" s="17"/>
      <c r="AP15" s="17">
        <v>0.35849728683212601</v>
      </c>
      <c r="AQ15" s="17">
        <v>0.34593634335294599</v>
      </c>
      <c r="AR15" s="17">
        <v>0.40113475241102697</v>
      </c>
    </row>
    <row r="16" spans="2:44" ht="28.7" x14ac:dyDescent="0.5">
      <c r="B16" s="18" t="s">
        <v>299</v>
      </c>
      <c r="C16" s="17">
        <v>0.28475375468340303</v>
      </c>
      <c r="D16" s="17">
        <v>0.30512204087307399</v>
      </c>
      <c r="E16" s="17">
        <v>0.264388301478992</v>
      </c>
      <c r="F16" s="17"/>
      <c r="G16" s="17">
        <v>0.28022682922956199</v>
      </c>
      <c r="H16" s="17">
        <v>0.217270196358644</v>
      </c>
      <c r="I16" s="17">
        <v>0.256530654482439</v>
      </c>
      <c r="J16" s="17">
        <v>0.25126961102411599</v>
      </c>
      <c r="K16" s="17">
        <v>0.33243063737900902</v>
      </c>
      <c r="L16" s="17">
        <v>0.371900274978894</v>
      </c>
      <c r="M16" s="17"/>
      <c r="N16" s="17">
        <v>0.306943582905784</v>
      </c>
      <c r="O16" s="17">
        <v>0.23879479682522001</v>
      </c>
      <c r="P16" s="17">
        <v>0.32048731794854601</v>
      </c>
      <c r="Q16" s="17">
        <v>0.27603695631852598</v>
      </c>
      <c r="R16" s="17"/>
      <c r="S16" s="17">
        <v>0.30542477365897303</v>
      </c>
      <c r="T16" s="17">
        <v>0.234401067413196</v>
      </c>
      <c r="U16" s="17">
        <v>0.33339982367232501</v>
      </c>
      <c r="V16" s="17">
        <v>0.218064703473419</v>
      </c>
      <c r="W16" s="17">
        <v>0.30171881744794898</v>
      </c>
      <c r="X16" s="17">
        <v>0.311777646742258</v>
      </c>
      <c r="Y16" s="17">
        <v>0.25753122494449299</v>
      </c>
      <c r="Z16" s="17">
        <v>0.42093050727850201</v>
      </c>
      <c r="AA16" s="17">
        <v>0.190396708780776</v>
      </c>
      <c r="AB16" s="17">
        <v>0.37247342788913201</v>
      </c>
      <c r="AC16" s="17">
        <v>0.37241223627845699</v>
      </c>
      <c r="AD16" s="17">
        <v>0.238633179357116</v>
      </c>
      <c r="AE16" s="17"/>
      <c r="AF16" s="17">
        <v>0.29502510032644802</v>
      </c>
      <c r="AG16" s="17">
        <v>0.29206990368018299</v>
      </c>
      <c r="AH16" s="17">
        <v>0.268004247676013</v>
      </c>
      <c r="AI16" s="17"/>
      <c r="AJ16" s="17">
        <v>0.30827450413454299</v>
      </c>
      <c r="AK16" s="17">
        <v>0.25936145910737901</v>
      </c>
      <c r="AL16" s="17">
        <v>0.33875074029388602</v>
      </c>
      <c r="AM16" s="17">
        <v>0.248628070702687</v>
      </c>
      <c r="AN16" s="17">
        <v>0.24624455018749999</v>
      </c>
      <c r="AO16" s="17"/>
      <c r="AP16" s="17">
        <v>0.30510492485893498</v>
      </c>
      <c r="AQ16" s="17">
        <v>0.31971643465535798</v>
      </c>
      <c r="AR16" s="17">
        <v>0.30889254348281903</v>
      </c>
    </row>
    <row r="17" spans="2:44" ht="43" x14ac:dyDescent="0.5">
      <c r="B17" s="18" t="s">
        <v>304</v>
      </c>
      <c r="C17" s="17">
        <v>0.2750999069642</v>
      </c>
      <c r="D17" s="17">
        <v>0.27504641667443203</v>
      </c>
      <c r="E17" s="17">
        <v>0.27515338981410797</v>
      </c>
      <c r="F17" s="17"/>
      <c r="G17" s="17">
        <v>0.32279853904653599</v>
      </c>
      <c r="H17" s="17">
        <v>0.28336905106223398</v>
      </c>
      <c r="I17" s="17">
        <v>0.243528189792456</v>
      </c>
      <c r="J17" s="17">
        <v>0.247710232678721</v>
      </c>
      <c r="K17" s="17">
        <v>0.26056811506257799</v>
      </c>
      <c r="L17" s="17">
        <v>0.287496982401164</v>
      </c>
      <c r="M17" s="17"/>
      <c r="N17" s="17">
        <v>0.28809000649816902</v>
      </c>
      <c r="O17" s="17">
        <v>0.26450572994454502</v>
      </c>
      <c r="P17" s="17">
        <v>0.28457605348178</v>
      </c>
      <c r="Q17" s="17">
        <v>0.26098659535374102</v>
      </c>
      <c r="R17" s="17"/>
      <c r="S17" s="17">
        <v>0.27374055995077101</v>
      </c>
      <c r="T17" s="17">
        <v>0.25065252470709698</v>
      </c>
      <c r="U17" s="17">
        <v>0.29840240110185901</v>
      </c>
      <c r="V17" s="17">
        <v>0.29031544062667097</v>
      </c>
      <c r="W17" s="17">
        <v>0.207924732089765</v>
      </c>
      <c r="X17" s="17">
        <v>0.24524546693060001</v>
      </c>
      <c r="Y17" s="17">
        <v>0.30099893551693502</v>
      </c>
      <c r="Z17" s="17">
        <v>0.35007742731802</v>
      </c>
      <c r="AA17" s="17">
        <v>0.33459098821375599</v>
      </c>
      <c r="AB17" s="17">
        <v>0.25616983359977102</v>
      </c>
      <c r="AC17" s="17">
        <v>0.25857990563017202</v>
      </c>
      <c r="AD17" s="17">
        <v>0.28573606700361098</v>
      </c>
      <c r="AE17" s="17"/>
      <c r="AF17" s="17">
        <v>0.26357415009555601</v>
      </c>
      <c r="AG17" s="17">
        <v>0.28827284750014598</v>
      </c>
      <c r="AH17" s="17">
        <v>0.24595229592235099</v>
      </c>
      <c r="AI17" s="17"/>
      <c r="AJ17" s="17">
        <v>0.27629660390897198</v>
      </c>
      <c r="AK17" s="17">
        <v>0.24639786194025101</v>
      </c>
      <c r="AL17" s="17">
        <v>0.31162047548939098</v>
      </c>
      <c r="AM17" s="17">
        <v>0.275398441253693</v>
      </c>
      <c r="AN17" s="17">
        <v>0.29522262447023201</v>
      </c>
      <c r="AO17" s="17"/>
      <c r="AP17" s="17">
        <v>0.27327474517438899</v>
      </c>
      <c r="AQ17" s="17">
        <v>0.28097586901256499</v>
      </c>
      <c r="AR17" s="17">
        <v>0.34839391079580501</v>
      </c>
    </row>
    <row r="18" spans="2:44" ht="28.7" x14ac:dyDescent="0.5">
      <c r="B18" s="18" t="s">
        <v>305</v>
      </c>
      <c r="C18" s="17">
        <v>0.22899273931143599</v>
      </c>
      <c r="D18" s="17">
        <v>0.223983547102827</v>
      </c>
      <c r="E18" s="17">
        <v>0.23400123480125501</v>
      </c>
      <c r="F18" s="17"/>
      <c r="G18" s="17">
        <v>0.28981036107008401</v>
      </c>
      <c r="H18" s="17">
        <v>0.20483252266307</v>
      </c>
      <c r="I18" s="17">
        <v>0.26703483685608198</v>
      </c>
      <c r="J18" s="17">
        <v>0.19513921190313099</v>
      </c>
      <c r="K18" s="17">
        <v>0.18871942583833001</v>
      </c>
      <c r="L18" s="17">
        <v>0.227802047103976</v>
      </c>
      <c r="M18" s="17"/>
      <c r="N18" s="17">
        <v>0.24532090854623401</v>
      </c>
      <c r="O18" s="17">
        <v>0.21654540481094101</v>
      </c>
      <c r="P18" s="17">
        <v>0.28322839916271902</v>
      </c>
      <c r="Q18" s="17">
        <v>0.18080975838879201</v>
      </c>
      <c r="R18" s="17"/>
      <c r="S18" s="17">
        <v>0.24589410629549499</v>
      </c>
      <c r="T18" s="17">
        <v>0.148500309023892</v>
      </c>
      <c r="U18" s="17">
        <v>0.215226838335244</v>
      </c>
      <c r="V18" s="17">
        <v>0.261844779222631</v>
      </c>
      <c r="W18" s="17">
        <v>0.232070895395041</v>
      </c>
      <c r="X18" s="17">
        <v>0.19244843439182699</v>
      </c>
      <c r="Y18" s="17">
        <v>0.25993755764187099</v>
      </c>
      <c r="Z18" s="17">
        <v>0.40713989493923702</v>
      </c>
      <c r="AA18" s="17">
        <v>0.29301127031701701</v>
      </c>
      <c r="AB18" s="17">
        <v>0.19500357440353999</v>
      </c>
      <c r="AC18" s="17">
        <v>0.14511943309323799</v>
      </c>
      <c r="AD18" s="17">
        <v>0.29728089486662401</v>
      </c>
      <c r="AE18" s="17"/>
      <c r="AF18" s="17">
        <v>0.23581322842084601</v>
      </c>
      <c r="AG18" s="17">
        <v>0.22034933021070699</v>
      </c>
      <c r="AH18" s="17">
        <v>0.233160499596302</v>
      </c>
      <c r="AI18" s="17"/>
      <c r="AJ18" s="17">
        <v>0.23008990904701601</v>
      </c>
      <c r="AK18" s="17">
        <v>0.20438823314836199</v>
      </c>
      <c r="AL18" s="17">
        <v>0.16604515993563301</v>
      </c>
      <c r="AM18" s="17">
        <v>0.242549861755253</v>
      </c>
      <c r="AN18" s="17">
        <v>0.279249364981214</v>
      </c>
      <c r="AO18" s="17"/>
      <c r="AP18" s="17">
        <v>0.22292793766626201</v>
      </c>
      <c r="AQ18" s="17">
        <v>0.253984057555041</v>
      </c>
      <c r="AR18" s="17">
        <v>0.17841968046418299</v>
      </c>
    </row>
    <row r="19" spans="2:44" ht="43" x14ac:dyDescent="0.5">
      <c r="B19" s="18" t="s">
        <v>303</v>
      </c>
      <c r="C19" s="17">
        <v>0.20168057589045801</v>
      </c>
      <c r="D19" s="17">
        <v>0.20752853334721399</v>
      </c>
      <c r="E19" s="17">
        <v>0.19583343181471699</v>
      </c>
      <c r="F19" s="17"/>
      <c r="G19" s="17">
        <v>0.221710089416877</v>
      </c>
      <c r="H19" s="17">
        <v>0.23366503810507</v>
      </c>
      <c r="I19" s="17">
        <v>0.18868638843007701</v>
      </c>
      <c r="J19" s="17">
        <v>0.14293205322602501</v>
      </c>
      <c r="K19" s="17">
        <v>0.222597125945073</v>
      </c>
      <c r="L19" s="17">
        <v>0.20265337480951201</v>
      </c>
      <c r="M19" s="17"/>
      <c r="N19" s="17">
        <v>0.20534617157933199</v>
      </c>
      <c r="O19" s="17">
        <v>0.19396938301059599</v>
      </c>
      <c r="P19" s="17">
        <v>0.232981837615472</v>
      </c>
      <c r="Q19" s="17">
        <v>0.182963932248042</v>
      </c>
      <c r="R19" s="17"/>
      <c r="S19" s="17">
        <v>0.19833283715994501</v>
      </c>
      <c r="T19" s="17">
        <v>0.19989143319934599</v>
      </c>
      <c r="U19" s="17">
        <v>0.220148910830024</v>
      </c>
      <c r="V19" s="17">
        <v>0.17351003587960401</v>
      </c>
      <c r="W19" s="17">
        <v>0.21229517292114999</v>
      </c>
      <c r="X19" s="17">
        <v>0.16786419218061699</v>
      </c>
      <c r="Y19" s="17">
        <v>0.20222284677719199</v>
      </c>
      <c r="Z19" s="17">
        <v>0.28353422442787701</v>
      </c>
      <c r="AA19" s="17">
        <v>0.17308316410728</v>
      </c>
      <c r="AB19" s="17">
        <v>0.29317435566105399</v>
      </c>
      <c r="AC19" s="17">
        <v>0.11556367308762901</v>
      </c>
      <c r="AD19" s="17">
        <v>0.201743418724882</v>
      </c>
      <c r="AE19" s="17"/>
      <c r="AF19" s="17">
        <v>0.18097694931408101</v>
      </c>
      <c r="AG19" s="17">
        <v>0.239734679721056</v>
      </c>
      <c r="AH19" s="17">
        <v>0.18233319830552799</v>
      </c>
      <c r="AI19" s="17"/>
      <c r="AJ19" s="17">
        <v>0.23071759502393499</v>
      </c>
      <c r="AK19" s="17">
        <v>0.198069557291913</v>
      </c>
      <c r="AL19" s="17">
        <v>0.17095494006162301</v>
      </c>
      <c r="AM19" s="17">
        <v>0.20143916662635999</v>
      </c>
      <c r="AN19" s="17">
        <v>0.13645723472474999</v>
      </c>
      <c r="AO19" s="17"/>
      <c r="AP19" s="17">
        <v>0.24255307785514499</v>
      </c>
      <c r="AQ19" s="17">
        <v>0.19922146563889101</v>
      </c>
      <c r="AR19" s="17">
        <v>0.22265178293920801</v>
      </c>
    </row>
    <row r="20" spans="2:44" ht="28.7" x14ac:dyDescent="0.5">
      <c r="B20" s="18" t="s">
        <v>306</v>
      </c>
      <c r="C20" s="17">
        <v>0.15295605236144899</v>
      </c>
      <c r="D20" s="17">
        <v>0.17244744796782999</v>
      </c>
      <c r="E20" s="17">
        <v>0.133467367775326</v>
      </c>
      <c r="F20" s="17"/>
      <c r="G20" s="17">
        <v>0.176014318880786</v>
      </c>
      <c r="H20" s="17">
        <v>0.14672224952722299</v>
      </c>
      <c r="I20" s="17">
        <v>0.119585948044462</v>
      </c>
      <c r="J20" s="17">
        <v>0.13513804971818999</v>
      </c>
      <c r="K20" s="17">
        <v>0.18966081428899101</v>
      </c>
      <c r="L20" s="17">
        <v>0.15980259389219101</v>
      </c>
      <c r="M20" s="17"/>
      <c r="N20" s="17">
        <v>0.154454087943416</v>
      </c>
      <c r="O20" s="17">
        <v>0.11181725281964899</v>
      </c>
      <c r="P20" s="17">
        <v>0.206184465493192</v>
      </c>
      <c r="Q20" s="17">
        <v>0.14837489753989799</v>
      </c>
      <c r="R20" s="17"/>
      <c r="S20" s="17">
        <v>0.19987752311701901</v>
      </c>
      <c r="T20" s="17">
        <v>0.17412474203716999</v>
      </c>
      <c r="U20" s="17">
        <v>0.11701312739235301</v>
      </c>
      <c r="V20" s="17">
        <v>0.13672160737578001</v>
      </c>
      <c r="W20" s="17">
        <v>0.12021413912927301</v>
      </c>
      <c r="X20" s="17">
        <v>9.4039074863916397E-2</v>
      </c>
      <c r="Y20" s="17">
        <v>0.193346506601766</v>
      </c>
      <c r="Z20" s="17">
        <v>0.28314719954644202</v>
      </c>
      <c r="AA20" s="17">
        <v>0.10720823254213301</v>
      </c>
      <c r="AB20" s="17">
        <v>0.19410017967743901</v>
      </c>
      <c r="AC20" s="17">
        <v>7.7022794423789495E-2</v>
      </c>
      <c r="AD20" s="17">
        <v>0.16709702276202601</v>
      </c>
      <c r="AE20" s="17"/>
      <c r="AF20" s="17">
        <v>0.14900865049950199</v>
      </c>
      <c r="AG20" s="17">
        <v>0.14811178057973801</v>
      </c>
      <c r="AH20" s="17">
        <v>0.16983107870169001</v>
      </c>
      <c r="AI20" s="17"/>
      <c r="AJ20" s="17">
        <v>0.160559713565845</v>
      </c>
      <c r="AK20" s="17">
        <v>0.15953696000190401</v>
      </c>
      <c r="AL20" s="17">
        <v>0.185573983761984</v>
      </c>
      <c r="AM20" s="17">
        <v>0.112960585514341</v>
      </c>
      <c r="AN20" s="17">
        <v>0.147710583615596</v>
      </c>
      <c r="AO20" s="17"/>
      <c r="AP20" s="17">
        <v>0.147705243697099</v>
      </c>
      <c r="AQ20" s="17">
        <v>0.17766846666221101</v>
      </c>
      <c r="AR20" s="17">
        <v>0.17375073757347201</v>
      </c>
    </row>
    <row r="21" spans="2:44" x14ac:dyDescent="0.5">
      <c r="B21" s="18" t="s">
        <v>87</v>
      </c>
      <c r="C21" s="17">
        <v>6.3751989448555105E-2</v>
      </c>
      <c r="D21" s="17">
        <v>5.5040898019282802E-2</v>
      </c>
      <c r="E21" s="17">
        <v>7.2461869269084794E-2</v>
      </c>
      <c r="F21" s="17"/>
      <c r="G21" s="17">
        <v>3.1465978072254999E-2</v>
      </c>
      <c r="H21" s="17">
        <v>5.6898574445903002E-2</v>
      </c>
      <c r="I21" s="17">
        <v>7.9442404942431905E-2</v>
      </c>
      <c r="J21" s="17">
        <v>9.1459616517448494E-2</v>
      </c>
      <c r="K21" s="17">
        <v>8.7131868562266193E-2</v>
      </c>
      <c r="L21" s="17">
        <v>4.5142117417444602E-2</v>
      </c>
      <c r="M21" s="17"/>
      <c r="N21" s="17">
        <v>6.1636056784983802E-2</v>
      </c>
      <c r="O21" s="17">
        <v>4.4869162491361601E-2</v>
      </c>
      <c r="P21" s="17">
        <v>7.6388787786080103E-2</v>
      </c>
      <c r="Q21" s="17">
        <v>7.5434002221321905E-2</v>
      </c>
      <c r="R21" s="17"/>
      <c r="S21" s="17">
        <v>5.9981942732331699E-2</v>
      </c>
      <c r="T21" s="17">
        <v>4.6723408250797502E-2</v>
      </c>
      <c r="U21" s="17">
        <v>6.3049093013629404E-2</v>
      </c>
      <c r="V21" s="17">
        <v>2.20331503873138E-2</v>
      </c>
      <c r="W21" s="17">
        <v>8.1322183441874196E-2</v>
      </c>
      <c r="X21" s="17">
        <v>0.123536580633787</v>
      </c>
      <c r="Y21" s="17">
        <v>4.2609407139220797E-2</v>
      </c>
      <c r="Z21" s="17">
        <v>8.5153415150141104E-2</v>
      </c>
      <c r="AA21" s="17">
        <v>4.5737550689421001E-2</v>
      </c>
      <c r="AB21" s="17">
        <v>6.8632650706075493E-2</v>
      </c>
      <c r="AC21" s="17">
        <v>6.8178988550113201E-2</v>
      </c>
      <c r="AD21" s="17">
        <v>0.102426822117353</v>
      </c>
      <c r="AE21" s="17"/>
      <c r="AF21" s="17">
        <v>6.8801002977263007E-2</v>
      </c>
      <c r="AG21" s="17">
        <v>3.7602036847820701E-2</v>
      </c>
      <c r="AH21" s="17">
        <v>0.10145755937650699</v>
      </c>
      <c r="AI21" s="17"/>
      <c r="AJ21" s="17">
        <v>4.14135716485977E-2</v>
      </c>
      <c r="AK21" s="17">
        <v>4.4134902801952397E-2</v>
      </c>
      <c r="AL21" s="17">
        <v>4.3013030116688403E-2</v>
      </c>
      <c r="AM21" s="17">
        <v>0.115644810949079</v>
      </c>
      <c r="AN21" s="17">
        <v>0.109681535810236</v>
      </c>
      <c r="AO21" s="17"/>
      <c r="AP21" s="17">
        <v>2.9660895319160201E-2</v>
      </c>
      <c r="AQ21" s="17">
        <v>4.9078134734847699E-2</v>
      </c>
      <c r="AR21" s="17">
        <v>3.9363392045398099E-2</v>
      </c>
    </row>
    <row r="22" spans="2:44" ht="71.7" x14ac:dyDescent="0.5">
      <c r="B22" s="18" t="s">
        <v>313</v>
      </c>
      <c r="C22" s="17">
        <v>4.2744369565738197E-2</v>
      </c>
      <c r="D22" s="17">
        <v>4.0489096056414597E-2</v>
      </c>
      <c r="E22" s="17">
        <v>4.4999329393461497E-2</v>
      </c>
      <c r="F22" s="17"/>
      <c r="G22" s="17">
        <v>1.9167733879688901E-2</v>
      </c>
      <c r="H22" s="17">
        <v>4.1004039136682199E-2</v>
      </c>
      <c r="I22" s="17">
        <v>3.4437332211400697E-2</v>
      </c>
      <c r="J22" s="17">
        <v>3.8489785524999598E-2</v>
      </c>
      <c r="K22" s="17">
        <v>1.4397496715803501E-2</v>
      </c>
      <c r="L22" s="17">
        <v>8.9747969877842601E-2</v>
      </c>
      <c r="M22" s="17"/>
      <c r="N22" s="17">
        <v>4.9960904595753003E-2</v>
      </c>
      <c r="O22" s="17">
        <v>3.5207385671491301E-2</v>
      </c>
      <c r="P22" s="17">
        <v>1.15443645922519E-2</v>
      </c>
      <c r="Q22" s="17">
        <v>6.8579550762998098E-2</v>
      </c>
      <c r="R22" s="17"/>
      <c r="S22" s="17">
        <v>2.9513347433051802E-2</v>
      </c>
      <c r="T22" s="17">
        <v>5.4708182553092899E-2</v>
      </c>
      <c r="U22" s="17">
        <v>5.7200187664780897E-2</v>
      </c>
      <c r="V22" s="17">
        <v>5.33806105294546E-2</v>
      </c>
      <c r="W22" s="17">
        <v>2.7136558713690299E-2</v>
      </c>
      <c r="X22" s="17">
        <v>3.5533542556606401E-2</v>
      </c>
      <c r="Y22" s="17">
        <v>2.7127716149562501E-2</v>
      </c>
      <c r="Z22" s="17">
        <v>0</v>
      </c>
      <c r="AA22" s="17">
        <v>9.3524088920899501E-3</v>
      </c>
      <c r="AB22" s="17">
        <v>8.5563385509874093E-2</v>
      </c>
      <c r="AC22" s="17">
        <v>4.0091469857532501E-2</v>
      </c>
      <c r="AD22" s="17">
        <v>9.0970457903160801E-2</v>
      </c>
      <c r="AE22" s="17"/>
      <c r="AF22" s="17">
        <v>6.3261510215494199E-2</v>
      </c>
      <c r="AG22" s="17">
        <v>3.199844106935E-2</v>
      </c>
      <c r="AH22" s="17">
        <v>2.8308795094452801E-2</v>
      </c>
      <c r="AI22" s="17"/>
      <c r="AJ22" s="17">
        <v>5.0587577133881401E-2</v>
      </c>
      <c r="AK22" s="17">
        <v>2.9659226310014001E-2</v>
      </c>
      <c r="AL22" s="17">
        <v>4.2085387018943002E-2</v>
      </c>
      <c r="AM22" s="17">
        <v>0.15368711867304</v>
      </c>
      <c r="AN22" s="17">
        <v>4.2815549573909699E-2</v>
      </c>
      <c r="AO22" s="17"/>
      <c r="AP22" s="17">
        <v>3.4278282488551602E-2</v>
      </c>
      <c r="AQ22" s="17">
        <v>2.7636115470016299E-2</v>
      </c>
      <c r="AR22" s="17">
        <v>3.8324286948351799E-2</v>
      </c>
    </row>
    <row r="23" spans="2:44" x14ac:dyDescent="0.5">
      <c r="B23" s="18" t="s">
        <v>149</v>
      </c>
      <c r="C23" s="19">
        <v>1.1112561230461799E-3</v>
      </c>
      <c r="D23" s="19">
        <v>2.2226668300431799E-3</v>
      </c>
      <c r="E23" s="19">
        <v>0</v>
      </c>
      <c r="F23" s="19"/>
      <c r="G23" s="19">
        <v>0</v>
      </c>
      <c r="H23" s="19">
        <v>0</v>
      </c>
      <c r="I23" s="19">
        <v>0</v>
      </c>
      <c r="J23" s="19">
        <v>6.6122889556264001E-3</v>
      </c>
      <c r="K23" s="19">
        <v>0</v>
      </c>
      <c r="L23" s="19">
        <v>0</v>
      </c>
      <c r="M23" s="19"/>
      <c r="N23" s="19">
        <v>0</v>
      </c>
      <c r="O23" s="19">
        <v>0</v>
      </c>
      <c r="P23" s="19">
        <v>5.2944246564693397E-3</v>
      </c>
      <c r="Q23" s="19">
        <v>0</v>
      </c>
      <c r="R23" s="19"/>
      <c r="S23" s="19">
        <v>0</v>
      </c>
      <c r="T23" s="19">
        <v>8.0151076730543697E-3</v>
      </c>
      <c r="U23" s="19">
        <v>0</v>
      </c>
      <c r="V23" s="19">
        <v>0</v>
      </c>
      <c r="W23" s="19">
        <v>0</v>
      </c>
      <c r="X23" s="19">
        <v>0</v>
      </c>
      <c r="Y23" s="19">
        <v>0</v>
      </c>
      <c r="Z23" s="19">
        <v>0</v>
      </c>
      <c r="AA23" s="19">
        <v>0</v>
      </c>
      <c r="AB23" s="19">
        <v>0</v>
      </c>
      <c r="AC23" s="19">
        <v>0</v>
      </c>
      <c r="AD23" s="19">
        <v>0</v>
      </c>
      <c r="AE23" s="19"/>
      <c r="AF23" s="19">
        <v>0</v>
      </c>
      <c r="AG23" s="19">
        <v>0</v>
      </c>
      <c r="AH23" s="19">
        <v>7.2196981951970903E-3</v>
      </c>
      <c r="AI23" s="19"/>
      <c r="AJ23" s="19">
        <v>0</v>
      </c>
      <c r="AK23" s="19">
        <v>0</v>
      </c>
      <c r="AL23" s="19">
        <v>0</v>
      </c>
      <c r="AM23" s="19">
        <v>0</v>
      </c>
      <c r="AN23" s="19">
        <v>7.2402600741869397E-3</v>
      </c>
      <c r="AO23" s="19"/>
      <c r="AP23" s="19">
        <v>0</v>
      </c>
      <c r="AQ23" s="19">
        <v>0</v>
      </c>
      <c r="AR23" s="19">
        <v>0</v>
      </c>
    </row>
    <row r="24" spans="2:44" x14ac:dyDescent="0.5">
      <c r="B24" s="16" t="s">
        <v>194</v>
      </c>
    </row>
    <row r="25" spans="2:44" x14ac:dyDescent="0.5">
      <c r="B25" t="s">
        <v>76</v>
      </c>
    </row>
    <row r="26" spans="2:44" x14ac:dyDescent="0.5">
      <c r="B26" t="s">
        <v>77</v>
      </c>
    </row>
    <row r="28" spans="2:44" x14ac:dyDescent="0.5">
      <c r="B28" s="8" t="str">
        <f>HYPERLINK("#'Contents'!A1", "Return to Contents")</f>
        <v>Return to Contents</v>
      </c>
    </row>
  </sheetData>
  <mergeCells count="8">
    <mergeCell ref="AJ5:AN5"/>
    <mergeCell ref="AP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B2:AR17"/>
  <sheetViews>
    <sheetView showGridLines="0" topLeftCell="A2" workbookViewId="0">
      <pane xSplit="2" topLeftCell="C1" activePane="topRight" state="frozen"/>
      <selection pane="topRight" activeCell="B17" sqref="B17"/>
    </sheetView>
  </sheetViews>
  <sheetFormatPr defaultColWidth="10.8203125" defaultRowHeight="14.35" x14ac:dyDescent="0.5"/>
  <cols>
    <col min="2" max="2" width="25.703125" customWidth="1"/>
    <col min="3" max="5" width="10.703125" customWidth="1"/>
    <col min="6" max="6" width="2.17578125" customWidth="1"/>
    <col min="7" max="12" width="10.703125" customWidth="1"/>
    <col min="13" max="13" width="2.17578125" customWidth="1"/>
    <col min="14" max="17" width="10.703125" customWidth="1"/>
    <col min="18" max="18" width="2.17578125" customWidth="1"/>
    <col min="19" max="30" width="10.703125" customWidth="1"/>
    <col min="31" max="31" width="2.17578125" customWidth="1"/>
    <col min="32" max="34" width="10.703125" customWidth="1"/>
    <col min="35" max="35" width="2.17578125" customWidth="1"/>
    <col min="36" max="40" width="10.703125" customWidth="1"/>
    <col min="41" max="41" width="2.17578125" customWidth="1"/>
    <col min="42" max="44" width="10.703125" customWidth="1"/>
    <col min="45" max="45" width="2.17578125" customWidth="1"/>
  </cols>
  <sheetData>
    <row r="2" spans="2:44" ht="40" customHeight="1" x14ac:dyDescent="0.5">
      <c r="D2" s="30" t="s">
        <v>318</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row>
    <row r="5" spans="2:44" ht="30" customHeight="1" x14ac:dyDescent="0.5">
      <c r="B5" s="15"/>
      <c r="C5" s="15"/>
      <c r="D5" s="29" t="s">
        <v>50</v>
      </c>
      <c r="E5" s="29"/>
      <c r="F5" s="15"/>
      <c r="G5" s="29" t="s">
        <v>51</v>
      </c>
      <c r="H5" s="29"/>
      <c r="I5" s="29"/>
      <c r="J5" s="29"/>
      <c r="K5" s="29"/>
      <c r="L5" s="29"/>
      <c r="M5" s="15"/>
      <c r="N5" s="29" t="s">
        <v>52</v>
      </c>
      <c r="O5" s="29"/>
      <c r="P5" s="29"/>
      <c r="Q5" s="29"/>
      <c r="R5" s="15"/>
      <c r="S5" s="29" t="s">
        <v>53</v>
      </c>
      <c r="T5" s="29"/>
      <c r="U5" s="29"/>
      <c r="V5" s="29"/>
      <c r="W5" s="29"/>
      <c r="X5" s="29"/>
      <c r="Y5" s="29"/>
      <c r="Z5" s="29"/>
      <c r="AA5" s="29"/>
      <c r="AB5" s="29"/>
      <c r="AC5" s="29"/>
      <c r="AD5" s="29"/>
      <c r="AE5" s="15"/>
      <c r="AF5" s="29" t="s">
        <v>54</v>
      </c>
      <c r="AG5" s="29"/>
      <c r="AH5" s="29"/>
      <c r="AI5" s="15"/>
      <c r="AJ5" s="29" t="s">
        <v>55</v>
      </c>
      <c r="AK5" s="29"/>
      <c r="AL5" s="29"/>
      <c r="AM5" s="29"/>
      <c r="AN5" s="29"/>
      <c r="AO5" s="15"/>
      <c r="AP5" s="29" t="s">
        <v>56</v>
      </c>
      <c r="AQ5" s="29"/>
      <c r="AR5" s="29"/>
    </row>
    <row r="6" spans="2:44" ht="43" x14ac:dyDescent="0.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row>
    <row r="7" spans="2:44" ht="30" customHeight="1" x14ac:dyDescent="0.5">
      <c r="B7" s="10" t="s">
        <v>18</v>
      </c>
      <c r="C7" s="10">
        <v>2011</v>
      </c>
      <c r="D7" s="10">
        <v>973</v>
      </c>
      <c r="E7" s="10">
        <v>1034</v>
      </c>
      <c r="F7" s="10"/>
      <c r="G7" s="10">
        <v>293</v>
      </c>
      <c r="H7" s="10">
        <v>293</v>
      </c>
      <c r="I7" s="10">
        <v>331</v>
      </c>
      <c r="J7" s="10">
        <v>331</v>
      </c>
      <c r="K7" s="10">
        <v>305</v>
      </c>
      <c r="L7" s="10">
        <v>458</v>
      </c>
      <c r="M7" s="10"/>
      <c r="N7" s="10">
        <v>545</v>
      </c>
      <c r="O7" s="10">
        <v>548</v>
      </c>
      <c r="P7" s="10">
        <v>415</v>
      </c>
      <c r="Q7" s="10">
        <v>498</v>
      </c>
      <c r="R7" s="10"/>
      <c r="S7" s="10">
        <v>288</v>
      </c>
      <c r="T7" s="10">
        <v>268</v>
      </c>
      <c r="U7" s="10">
        <v>162</v>
      </c>
      <c r="V7" s="10">
        <v>184</v>
      </c>
      <c r="W7" s="10">
        <v>142</v>
      </c>
      <c r="X7" s="10">
        <v>193</v>
      </c>
      <c r="Y7" s="10">
        <v>161</v>
      </c>
      <c r="Z7" s="10">
        <v>83</v>
      </c>
      <c r="AA7" s="10">
        <v>227</v>
      </c>
      <c r="AB7" s="10">
        <v>144</v>
      </c>
      <c r="AC7" s="10">
        <v>107</v>
      </c>
      <c r="AD7" s="10">
        <v>52</v>
      </c>
      <c r="AE7" s="10"/>
      <c r="AF7" s="10">
        <v>728</v>
      </c>
      <c r="AG7" s="10">
        <v>785</v>
      </c>
      <c r="AH7" s="10">
        <v>299</v>
      </c>
      <c r="AI7" s="10"/>
      <c r="AJ7" s="10">
        <v>692</v>
      </c>
      <c r="AK7" s="10">
        <v>539</v>
      </c>
      <c r="AL7" s="10">
        <v>143</v>
      </c>
      <c r="AM7" s="10">
        <v>38</v>
      </c>
      <c r="AN7" s="10">
        <v>294</v>
      </c>
      <c r="AO7" s="10"/>
      <c r="AP7" s="10">
        <v>390</v>
      </c>
      <c r="AQ7" s="10">
        <v>732</v>
      </c>
      <c r="AR7" s="10">
        <v>133</v>
      </c>
    </row>
    <row r="8" spans="2:44" ht="30" customHeight="1" x14ac:dyDescent="0.5">
      <c r="B8" s="11" t="s">
        <v>19</v>
      </c>
      <c r="C8" s="11">
        <v>2011</v>
      </c>
      <c r="D8" s="11">
        <v>992</v>
      </c>
      <c r="E8" s="11">
        <v>1015</v>
      </c>
      <c r="F8" s="11"/>
      <c r="G8" s="11">
        <v>280</v>
      </c>
      <c r="H8" s="11">
        <v>341</v>
      </c>
      <c r="I8" s="11">
        <v>343</v>
      </c>
      <c r="J8" s="11">
        <v>343</v>
      </c>
      <c r="K8" s="11">
        <v>283</v>
      </c>
      <c r="L8" s="11">
        <v>420</v>
      </c>
      <c r="M8" s="11"/>
      <c r="N8" s="11">
        <v>541</v>
      </c>
      <c r="O8" s="11">
        <v>522</v>
      </c>
      <c r="P8" s="11">
        <v>441</v>
      </c>
      <c r="Q8" s="11">
        <v>502</v>
      </c>
      <c r="R8" s="11"/>
      <c r="S8" s="11">
        <v>282</v>
      </c>
      <c r="T8" s="11">
        <v>261</v>
      </c>
      <c r="U8" s="11">
        <v>161</v>
      </c>
      <c r="V8" s="11">
        <v>181</v>
      </c>
      <c r="W8" s="11">
        <v>141</v>
      </c>
      <c r="X8" s="11">
        <v>181</v>
      </c>
      <c r="Y8" s="11">
        <v>161</v>
      </c>
      <c r="Z8" s="11">
        <v>80</v>
      </c>
      <c r="AA8" s="11">
        <v>221</v>
      </c>
      <c r="AB8" s="11">
        <v>181</v>
      </c>
      <c r="AC8" s="11">
        <v>101</v>
      </c>
      <c r="AD8" s="11">
        <v>60</v>
      </c>
      <c r="AE8" s="11"/>
      <c r="AF8" s="11">
        <v>714</v>
      </c>
      <c r="AG8" s="11">
        <v>797</v>
      </c>
      <c r="AH8" s="11">
        <v>308</v>
      </c>
      <c r="AI8" s="11"/>
      <c r="AJ8" s="11">
        <v>674</v>
      </c>
      <c r="AK8" s="11">
        <v>545</v>
      </c>
      <c r="AL8" s="11">
        <v>138</v>
      </c>
      <c r="AM8" s="11">
        <v>36</v>
      </c>
      <c r="AN8" s="11">
        <v>298</v>
      </c>
      <c r="AO8" s="11"/>
      <c r="AP8" s="11">
        <v>383</v>
      </c>
      <c r="AQ8" s="11">
        <v>736</v>
      </c>
      <c r="AR8" s="11">
        <v>130</v>
      </c>
    </row>
    <row r="9" spans="2:44" ht="57.35" x14ac:dyDescent="0.5">
      <c r="B9" s="18" t="s">
        <v>315</v>
      </c>
      <c r="C9" s="17">
        <v>0.60368496615124601</v>
      </c>
      <c r="D9" s="17">
        <v>0.63410254100488295</v>
      </c>
      <c r="E9" s="17">
        <v>0.57240282579110902</v>
      </c>
      <c r="F9" s="17"/>
      <c r="G9" s="17">
        <v>0.467593302217434</v>
      </c>
      <c r="H9" s="17">
        <v>0.54610818170720099</v>
      </c>
      <c r="I9" s="17">
        <v>0.53343699110322396</v>
      </c>
      <c r="J9" s="17">
        <v>0.57711013702176195</v>
      </c>
      <c r="K9" s="17">
        <v>0.68868570070044199</v>
      </c>
      <c r="L9" s="17">
        <v>0.76290153278252104</v>
      </c>
      <c r="M9" s="17"/>
      <c r="N9" s="17">
        <v>0.68056208247830297</v>
      </c>
      <c r="O9" s="17">
        <v>0.63695668088534796</v>
      </c>
      <c r="P9" s="17">
        <v>0.57526800737606698</v>
      </c>
      <c r="Q9" s="17">
        <v>0.50931561230116995</v>
      </c>
      <c r="R9" s="17"/>
      <c r="S9" s="17">
        <v>0.57871167054030603</v>
      </c>
      <c r="T9" s="17">
        <v>0.59031381699164198</v>
      </c>
      <c r="U9" s="17">
        <v>0.56079896378947902</v>
      </c>
      <c r="V9" s="17">
        <v>0.63885391546245396</v>
      </c>
      <c r="W9" s="17">
        <v>0.59566809118950104</v>
      </c>
      <c r="X9" s="17">
        <v>0.55343251201513</v>
      </c>
      <c r="Y9" s="17">
        <v>0.62081093414667798</v>
      </c>
      <c r="Z9" s="17">
        <v>0.65614948821193697</v>
      </c>
      <c r="AA9" s="17">
        <v>0.62102630885494303</v>
      </c>
      <c r="AB9" s="17">
        <v>0.621845381646985</v>
      </c>
      <c r="AC9" s="17">
        <v>0.68906499250309305</v>
      </c>
      <c r="AD9" s="17">
        <v>0.580282484022556</v>
      </c>
      <c r="AE9" s="17"/>
      <c r="AF9" s="17">
        <v>0.61801065381799303</v>
      </c>
      <c r="AG9" s="17">
        <v>0.66467415112733197</v>
      </c>
      <c r="AH9" s="17">
        <v>0.499441505904478</v>
      </c>
      <c r="AI9" s="17"/>
      <c r="AJ9" s="17">
        <v>0.66323174755546599</v>
      </c>
      <c r="AK9" s="17">
        <v>0.59764991729465999</v>
      </c>
      <c r="AL9" s="17">
        <v>0.66530899098583796</v>
      </c>
      <c r="AM9" s="17">
        <v>0.44642289371241201</v>
      </c>
      <c r="AN9" s="17">
        <v>0.50215295210656596</v>
      </c>
      <c r="AO9" s="17"/>
      <c r="AP9" s="17">
        <v>0.683897592336835</v>
      </c>
      <c r="AQ9" s="17">
        <v>0.60940455263395199</v>
      </c>
      <c r="AR9" s="17">
        <v>0.64253961745753596</v>
      </c>
    </row>
    <row r="10" spans="2:44" ht="28.7" x14ac:dyDescent="0.5">
      <c r="B10" s="18" t="s">
        <v>316</v>
      </c>
      <c r="C10" s="17">
        <v>0.14756934448724299</v>
      </c>
      <c r="D10" s="17">
        <v>0.15536004316597299</v>
      </c>
      <c r="E10" s="17">
        <v>0.14053489044838</v>
      </c>
      <c r="F10" s="17"/>
      <c r="G10" s="17">
        <v>0.22154169132186899</v>
      </c>
      <c r="H10" s="17">
        <v>0.213384306824278</v>
      </c>
      <c r="I10" s="17">
        <v>0.181742967624825</v>
      </c>
      <c r="J10" s="17">
        <v>0.127618544808318</v>
      </c>
      <c r="K10" s="17">
        <v>7.16603686074445E-2</v>
      </c>
      <c r="L10" s="17">
        <v>8.4392512128526304E-2</v>
      </c>
      <c r="M10" s="17"/>
      <c r="N10" s="17">
        <v>0.130611912539285</v>
      </c>
      <c r="O10" s="17">
        <v>0.14000999983982801</v>
      </c>
      <c r="P10" s="17">
        <v>0.17268674579696799</v>
      </c>
      <c r="Q10" s="17">
        <v>0.15104820025189</v>
      </c>
      <c r="R10" s="17"/>
      <c r="S10" s="17">
        <v>0.15390750532984099</v>
      </c>
      <c r="T10" s="17">
        <v>0.147675341830904</v>
      </c>
      <c r="U10" s="17">
        <v>0.148977748430666</v>
      </c>
      <c r="V10" s="17">
        <v>0.109411985932337</v>
      </c>
      <c r="W10" s="17">
        <v>0.15984416766867299</v>
      </c>
      <c r="X10" s="17">
        <v>0.15325145375128099</v>
      </c>
      <c r="Y10" s="17">
        <v>0.166634673052658</v>
      </c>
      <c r="Z10" s="17">
        <v>0.21817909618006801</v>
      </c>
      <c r="AA10" s="17">
        <v>0.15117551690630299</v>
      </c>
      <c r="AB10" s="17">
        <v>0.106727308851176</v>
      </c>
      <c r="AC10" s="17">
        <v>0.12850174131787301</v>
      </c>
      <c r="AD10" s="17">
        <v>0.17933936442892701</v>
      </c>
      <c r="AE10" s="17"/>
      <c r="AF10" s="17">
        <v>0.15013213528838501</v>
      </c>
      <c r="AG10" s="17">
        <v>0.13558601355894301</v>
      </c>
      <c r="AH10" s="17">
        <v>0.14261085645455199</v>
      </c>
      <c r="AI10" s="17"/>
      <c r="AJ10" s="17">
        <v>0.127804757080862</v>
      </c>
      <c r="AK10" s="17">
        <v>0.17865558380941099</v>
      </c>
      <c r="AL10" s="17">
        <v>0.15399274210210101</v>
      </c>
      <c r="AM10" s="17">
        <v>0.30564578009113602</v>
      </c>
      <c r="AN10" s="17">
        <v>0.13149290764660301</v>
      </c>
      <c r="AO10" s="17"/>
      <c r="AP10" s="17">
        <v>0.13882244077921799</v>
      </c>
      <c r="AQ10" s="17">
        <v>0.15528042257754601</v>
      </c>
      <c r="AR10" s="17">
        <v>0.15622431641971901</v>
      </c>
    </row>
    <row r="11" spans="2:44" ht="57.35" x14ac:dyDescent="0.5">
      <c r="B11" s="18" t="s">
        <v>317</v>
      </c>
      <c r="C11" s="17">
        <v>5.88559165183625E-2</v>
      </c>
      <c r="D11" s="17">
        <v>5.91096404933815E-2</v>
      </c>
      <c r="E11" s="17">
        <v>5.8838980647433099E-2</v>
      </c>
      <c r="F11" s="17"/>
      <c r="G11" s="17">
        <v>0.13628881724963801</v>
      </c>
      <c r="H11" s="17">
        <v>7.3797258126125601E-2</v>
      </c>
      <c r="I11" s="17">
        <v>4.9663287254689097E-2</v>
      </c>
      <c r="J11" s="17">
        <v>5.1742787979292201E-2</v>
      </c>
      <c r="K11" s="17">
        <v>2.5201106871342398E-2</v>
      </c>
      <c r="L11" s="17">
        <v>3.1143006285352898E-2</v>
      </c>
      <c r="M11" s="17"/>
      <c r="N11" s="17">
        <v>4.9069699889027298E-2</v>
      </c>
      <c r="O11" s="17">
        <v>5.7119459320494802E-2</v>
      </c>
      <c r="P11" s="17">
        <v>6.2888383400756795E-2</v>
      </c>
      <c r="Q11" s="17">
        <v>6.8251804050659906E-2</v>
      </c>
      <c r="R11" s="17"/>
      <c r="S11" s="17">
        <v>8.7569704283112004E-2</v>
      </c>
      <c r="T11" s="17">
        <v>5.7107778409845399E-2</v>
      </c>
      <c r="U11" s="17">
        <v>3.7397243828178203E-2</v>
      </c>
      <c r="V11" s="17">
        <v>8.0015856649468003E-2</v>
      </c>
      <c r="W11" s="17">
        <v>8.3368353728696998E-2</v>
      </c>
      <c r="X11" s="17">
        <v>6.2609674807535307E-2</v>
      </c>
      <c r="Y11" s="17">
        <v>3.7136140169038399E-2</v>
      </c>
      <c r="Z11" s="17">
        <v>1.25773867781572E-2</v>
      </c>
      <c r="AA11" s="17">
        <v>4.4038607300261101E-2</v>
      </c>
      <c r="AB11" s="17">
        <v>6.3341830180457998E-2</v>
      </c>
      <c r="AC11" s="17">
        <v>3.7977035529668197E-2</v>
      </c>
      <c r="AD11" s="17">
        <v>5.2641342543271602E-2</v>
      </c>
      <c r="AE11" s="17"/>
      <c r="AF11" s="17">
        <v>6.0751404691176701E-2</v>
      </c>
      <c r="AG11" s="17">
        <v>4.7586300718915397E-2</v>
      </c>
      <c r="AH11" s="17">
        <v>5.5593456564276798E-2</v>
      </c>
      <c r="AI11" s="17"/>
      <c r="AJ11" s="17">
        <v>5.8808531517102199E-2</v>
      </c>
      <c r="AK11" s="17">
        <v>6.9495118246367296E-2</v>
      </c>
      <c r="AL11" s="17">
        <v>2.1208168226413301E-2</v>
      </c>
      <c r="AM11" s="17">
        <v>2.46365555144934E-2</v>
      </c>
      <c r="AN11" s="17">
        <v>4.9391707673179602E-2</v>
      </c>
      <c r="AO11" s="17"/>
      <c r="AP11" s="17">
        <v>5.3980187015145301E-2</v>
      </c>
      <c r="AQ11" s="17">
        <v>7.2748874466069396E-2</v>
      </c>
      <c r="AR11" s="17">
        <v>6.0821458081768601E-2</v>
      </c>
    </row>
    <row r="12" spans="2:44" x14ac:dyDescent="0.5">
      <c r="B12" s="18" t="s">
        <v>87</v>
      </c>
      <c r="C12" s="19">
        <v>0.18988977284314901</v>
      </c>
      <c r="D12" s="19">
        <v>0.15142777533576299</v>
      </c>
      <c r="E12" s="19">
        <v>0.22822330311307701</v>
      </c>
      <c r="F12" s="19"/>
      <c r="G12" s="19">
        <v>0.174576189211058</v>
      </c>
      <c r="H12" s="19">
        <v>0.166710253342396</v>
      </c>
      <c r="I12" s="19">
        <v>0.23515675401726199</v>
      </c>
      <c r="J12" s="19">
        <v>0.24352853019062801</v>
      </c>
      <c r="K12" s="19">
        <v>0.21445282382077099</v>
      </c>
      <c r="L12" s="19">
        <v>0.121562948803599</v>
      </c>
      <c r="M12" s="19"/>
      <c r="N12" s="19">
        <v>0.13975630509338499</v>
      </c>
      <c r="O12" s="19">
        <v>0.165913859954329</v>
      </c>
      <c r="P12" s="19">
        <v>0.18915686342620899</v>
      </c>
      <c r="Q12" s="19">
        <v>0.27138438339628002</v>
      </c>
      <c r="R12" s="19"/>
      <c r="S12" s="19">
        <v>0.17981111984674</v>
      </c>
      <c r="T12" s="19">
        <v>0.204903062767608</v>
      </c>
      <c r="U12" s="19">
        <v>0.25282604395167702</v>
      </c>
      <c r="V12" s="19">
        <v>0.17171824195574201</v>
      </c>
      <c r="W12" s="19">
        <v>0.16111938741312901</v>
      </c>
      <c r="X12" s="19">
        <v>0.230706359426054</v>
      </c>
      <c r="Y12" s="19">
        <v>0.175418252631626</v>
      </c>
      <c r="Z12" s="19">
        <v>0.113094028829838</v>
      </c>
      <c r="AA12" s="19">
        <v>0.18375956693849299</v>
      </c>
      <c r="AB12" s="19">
        <v>0.208085479321381</v>
      </c>
      <c r="AC12" s="19">
        <v>0.144456230649366</v>
      </c>
      <c r="AD12" s="19">
        <v>0.187736809005245</v>
      </c>
      <c r="AE12" s="19"/>
      <c r="AF12" s="19">
        <v>0.171105806202445</v>
      </c>
      <c r="AG12" s="19">
        <v>0.15215353459481001</v>
      </c>
      <c r="AH12" s="19">
        <v>0.30235418107669298</v>
      </c>
      <c r="AI12" s="19"/>
      <c r="AJ12" s="19">
        <v>0.15015496384656901</v>
      </c>
      <c r="AK12" s="19">
        <v>0.15419938064956101</v>
      </c>
      <c r="AL12" s="19">
        <v>0.15949009868564701</v>
      </c>
      <c r="AM12" s="19">
        <v>0.22329477068195899</v>
      </c>
      <c r="AN12" s="19">
        <v>0.31696243257365198</v>
      </c>
      <c r="AO12" s="19"/>
      <c r="AP12" s="19">
        <v>0.123299779868802</v>
      </c>
      <c r="AQ12" s="19">
        <v>0.16256615032243299</v>
      </c>
      <c r="AR12" s="19">
        <v>0.140414608040976</v>
      </c>
    </row>
    <row r="13" spans="2:44" x14ac:dyDescent="0.5">
      <c r="B13" s="16"/>
    </row>
    <row r="14" spans="2:44" x14ac:dyDescent="0.5">
      <c r="B14" t="s">
        <v>76</v>
      </c>
    </row>
    <row r="15" spans="2:44" x14ac:dyDescent="0.5">
      <c r="B15" t="s">
        <v>77</v>
      </c>
    </row>
    <row r="17" spans="2:2" x14ac:dyDescent="0.5">
      <c r="B17" s="8" t="str">
        <f>HYPERLINK("#'Contents'!A1", "Return to Contents")</f>
        <v>Return to Contents</v>
      </c>
    </row>
  </sheetData>
  <mergeCells count="8">
    <mergeCell ref="AJ5:AN5"/>
    <mergeCell ref="AP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B2:AR17"/>
  <sheetViews>
    <sheetView showGridLines="0" workbookViewId="0">
      <pane xSplit="2" topLeftCell="C1" activePane="topRight" state="frozen"/>
      <selection pane="topRight"/>
    </sheetView>
  </sheetViews>
  <sheetFormatPr defaultColWidth="10.8203125" defaultRowHeight="14.35" x14ac:dyDescent="0.5"/>
  <cols>
    <col min="2" max="2" width="25.703125" customWidth="1"/>
    <col min="3" max="5" width="10.703125" customWidth="1"/>
    <col min="6" max="6" width="2.17578125" customWidth="1"/>
    <col min="7" max="12" width="10.703125" customWidth="1"/>
    <col min="13" max="13" width="2.17578125" customWidth="1"/>
    <col min="14" max="17" width="10.703125" customWidth="1"/>
    <col min="18" max="18" width="2.17578125" customWidth="1"/>
    <col min="19" max="30" width="10.703125" customWidth="1"/>
    <col min="31" max="31" width="2.17578125" customWidth="1"/>
    <col min="32" max="34" width="10.703125" customWidth="1"/>
    <col min="35" max="35" width="2.17578125" customWidth="1"/>
    <col min="36" max="40" width="10.703125" customWidth="1"/>
    <col min="41" max="41" width="2.17578125" customWidth="1"/>
    <col min="42" max="44" width="10.703125" customWidth="1"/>
    <col min="45" max="45" width="2.17578125" customWidth="1"/>
  </cols>
  <sheetData>
    <row r="2" spans="2:44" ht="40" customHeight="1" x14ac:dyDescent="0.5">
      <c r="D2" s="30" t="s">
        <v>98</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row>
    <row r="5" spans="2:44" ht="30" customHeight="1" x14ac:dyDescent="0.5">
      <c r="B5" s="15"/>
      <c r="C5" s="15"/>
      <c r="D5" s="29" t="s">
        <v>50</v>
      </c>
      <c r="E5" s="29"/>
      <c r="F5" s="15"/>
      <c r="G5" s="29" t="s">
        <v>51</v>
      </c>
      <c r="H5" s="29"/>
      <c r="I5" s="29"/>
      <c r="J5" s="29"/>
      <c r="K5" s="29"/>
      <c r="L5" s="29"/>
      <c r="M5" s="15"/>
      <c r="N5" s="29" t="s">
        <v>52</v>
      </c>
      <c r="O5" s="29"/>
      <c r="P5" s="29"/>
      <c r="Q5" s="29"/>
      <c r="R5" s="15"/>
      <c r="S5" s="29" t="s">
        <v>53</v>
      </c>
      <c r="T5" s="29"/>
      <c r="U5" s="29"/>
      <c r="V5" s="29"/>
      <c r="W5" s="29"/>
      <c r="X5" s="29"/>
      <c r="Y5" s="29"/>
      <c r="Z5" s="29"/>
      <c r="AA5" s="29"/>
      <c r="AB5" s="29"/>
      <c r="AC5" s="29"/>
      <c r="AD5" s="29"/>
      <c r="AE5" s="15"/>
      <c r="AF5" s="29" t="s">
        <v>54</v>
      </c>
      <c r="AG5" s="29"/>
      <c r="AH5" s="29"/>
      <c r="AI5" s="15"/>
      <c r="AJ5" s="29" t="s">
        <v>55</v>
      </c>
      <c r="AK5" s="29"/>
      <c r="AL5" s="29"/>
      <c r="AM5" s="29"/>
      <c r="AN5" s="29"/>
      <c r="AO5" s="15"/>
      <c r="AP5" s="29" t="s">
        <v>56</v>
      </c>
      <c r="AQ5" s="29"/>
      <c r="AR5" s="29"/>
    </row>
    <row r="6" spans="2:44" ht="43" x14ac:dyDescent="0.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row>
    <row r="7" spans="2:44" ht="30" customHeight="1" x14ac:dyDescent="0.5">
      <c r="B7" s="10" t="s">
        <v>18</v>
      </c>
      <c r="C7" s="10">
        <v>2011</v>
      </c>
      <c r="D7" s="10">
        <v>973</v>
      </c>
      <c r="E7" s="10">
        <v>1034</v>
      </c>
      <c r="F7" s="10"/>
      <c r="G7" s="10">
        <v>293</v>
      </c>
      <c r="H7" s="10">
        <v>293</v>
      </c>
      <c r="I7" s="10">
        <v>331</v>
      </c>
      <c r="J7" s="10">
        <v>331</v>
      </c>
      <c r="K7" s="10">
        <v>305</v>
      </c>
      <c r="L7" s="10">
        <v>458</v>
      </c>
      <c r="M7" s="10"/>
      <c r="N7" s="10">
        <v>545</v>
      </c>
      <c r="O7" s="10">
        <v>548</v>
      </c>
      <c r="P7" s="10">
        <v>415</v>
      </c>
      <c r="Q7" s="10">
        <v>498</v>
      </c>
      <c r="R7" s="10"/>
      <c r="S7" s="10">
        <v>288</v>
      </c>
      <c r="T7" s="10">
        <v>268</v>
      </c>
      <c r="U7" s="10">
        <v>162</v>
      </c>
      <c r="V7" s="10">
        <v>184</v>
      </c>
      <c r="W7" s="10">
        <v>142</v>
      </c>
      <c r="X7" s="10">
        <v>193</v>
      </c>
      <c r="Y7" s="10">
        <v>161</v>
      </c>
      <c r="Z7" s="10">
        <v>83</v>
      </c>
      <c r="AA7" s="10">
        <v>227</v>
      </c>
      <c r="AB7" s="10">
        <v>144</v>
      </c>
      <c r="AC7" s="10">
        <v>107</v>
      </c>
      <c r="AD7" s="10">
        <v>52</v>
      </c>
      <c r="AE7" s="10"/>
      <c r="AF7" s="10">
        <v>728</v>
      </c>
      <c r="AG7" s="10">
        <v>785</v>
      </c>
      <c r="AH7" s="10">
        <v>299</v>
      </c>
      <c r="AI7" s="10"/>
      <c r="AJ7" s="10">
        <v>692</v>
      </c>
      <c r="AK7" s="10">
        <v>539</v>
      </c>
      <c r="AL7" s="10">
        <v>143</v>
      </c>
      <c r="AM7" s="10">
        <v>38</v>
      </c>
      <c r="AN7" s="10">
        <v>294</v>
      </c>
      <c r="AO7" s="10"/>
      <c r="AP7" s="10">
        <v>390</v>
      </c>
      <c r="AQ7" s="10">
        <v>732</v>
      </c>
      <c r="AR7" s="10">
        <v>133</v>
      </c>
    </row>
    <row r="8" spans="2:44" ht="30" customHeight="1" x14ac:dyDescent="0.5">
      <c r="B8" s="11" t="s">
        <v>19</v>
      </c>
      <c r="C8" s="11">
        <v>2011</v>
      </c>
      <c r="D8" s="11">
        <v>992</v>
      </c>
      <c r="E8" s="11">
        <v>1015</v>
      </c>
      <c r="F8" s="11"/>
      <c r="G8" s="11">
        <v>280</v>
      </c>
      <c r="H8" s="11">
        <v>341</v>
      </c>
      <c r="I8" s="11">
        <v>343</v>
      </c>
      <c r="J8" s="11">
        <v>343</v>
      </c>
      <c r="K8" s="11">
        <v>283</v>
      </c>
      <c r="L8" s="11">
        <v>420</v>
      </c>
      <c r="M8" s="11"/>
      <c r="N8" s="11">
        <v>541</v>
      </c>
      <c r="O8" s="11">
        <v>522</v>
      </c>
      <c r="P8" s="11">
        <v>441</v>
      </c>
      <c r="Q8" s="11">
        <v>502</v>
      </c>
      <c r="R8" s="11"/>
      <c r="S8" s="11">
        <v>282</v>
      </c>
      <c r="T8" s="11">
        <v>261</v>
      </c>
      <c r="U8" s="11">
        <v>161</v>
      </c>
      <c r="V8" s="11">
        <v>181</v>
      </c>
      <c r="W8" s="11">
        <v>141</v>
      </c>
      <c r="X8" s="11">
        <v>181</v>
      </c>
      <c r="Y8" s="11">
        <v>161</v>
      </c>
      <c r="Z8" s="11">
        <v>80</v>
      </c>
      <c r="AA8" s="11">
        <v>221</v>
      </c>
      <c r="AB8" s="11">
        <v>181</v>
      </c>
      <c r="AC8" s="11">
        <v>101</v>
      </c>
      <c r="AD8" s="11">
        <v>60</v>
      </c>
      <c r="AE8" s="11"/>
      <c r="AF8" s="11">
        <v>714</v>
      </c>
      <c r="AG8" s="11">
        <v>797</v>
      </c>
      <c r="AH8" s="11">
        <v>308</v>
      </c>
      <c r="AI8" s="11"/>
      <c r="AJ8" s="11">
        <v>674</v>
      </c>
      <c r="AK8" s="11">
        <v>545</v>
      </c>
      <c r="AL8" s="11">
        <v>138</v>
      </c>
      <c r="AM8" s="11">
        <v>36</v>
      </c>
      <c r="AN8" s="11">
        <v>298</v>
      </c>
      <c r="AO8" s="11"/>
      <c r="AP8" s="11">
        <v>383</v>
      </c>
      <c r="AQ8" s="11">
        <v>736</v>
      </c>
      <c r="AR8" s="11">
        <v>130</v>
      </c>
    </row>
    <row r="9" spans="2:44" ht="28.7" x14ac:dyDescent="0.5">
      <c r="B9" s="18" t="s">
        <v>319</v>
      </c>
      <c r="C9" s="17">
        <v>0.66510528553669002</v>
      </c>
      <c r="D9" s="17">
        <v>0.69805660102970202</v>
      </c>
      <c r="E9" s="17">
        <v>0.63253291825246805</v>
      </c>
      <c r="F9" s="17"/>
      <c r="G9" s="17">
        <v>0.56167998173065103</v>
      </c>
      <c r="H9" s="17">
        <v>0.60550310454136103</v>
      </c>
      <c r="I9" s="17">
        <v>0.62643443871445503</v>
      </c>
      <c r="J9" s="17">
        <v>0.66227156591659997</v>
      </c>
      <c r="K9" s="17">
        <v>0.74263537729734796</v>
      </c>
      <c r="L9" s="17">
        <v>0.76405105124710804</v>
      </c>
      <c r="M9" s="17"/>
      <c r="N9" s="17">
        <v>0.72952298743995803</v>
      </c>
      <c r="O9" s="17">
        <v>0.72272752432173804</v>
      </c>
      <c r="P9" s="17">
        <v>0.60317481672247897</v>
      </c>
      <c r="Q9" s="17">
        <v>0.58889555155278195</v>
      </c>
      <c r="R9" s="17"/>
      <c r="S9" s="17">
        <v>0.62218827291073298</v>
      </c>
      <c r="T9" s="17">
        <v>0.63375250476687695</v>
      </c>
      <c r="U9" s="17">
        <v>0.61247066831352903</v>
      </c>
      <c r="V9" s="17">
        <v>0.69990808847706198</v>
      </c>
      <c r="W9" s="17">
        <v>0.65427711345669404</v>
      </c>
      <c r="X9" s="17">
        <v>0.67156935328761103</v>
      </c>
      <c r="Y9" s="17">
        <v>0.69546731061742295</v>
      </c>
      <c r="Z9" s="17">
        <v>0.71566373681991402</v>
      </c>
      <c r="AA9" s="17">
        <v>0.69959177099762004</v>
      </c>
      <c r="AB9" s="17">
        <v>0.66725849719614405</v>
      </c>
      <c r="AC9" s="17">
        <v>0.71844483096093603</v>
      </c>
      <c r="AD9" s="17">
        <v>0.67308498380856596</v>
      </c>
      <c r="AE9" s="17"/>
      <c r="AF9" s="17">
        <v>0.66367757726617704</v>
      </c>
      <c r="AG9" s="17">
        <v>0.71335227688112102</v>
      </c>
      <c r="AH9" s="17">
        <v>0.61865193121770401</v>
      </c>
      <c r="AI9" s="17"/>
      <c r="AJ9" s="17">
        <v>0.71112679445789695</v>
      </c>
      <c r="AK9" s="17">
        <v>0.65665902399779497</v>
      </c>
      <c r="AL9" s="17">
        <v>0.70894036875183997</v>
      </c>
      <c r="AM9" s="17">
        <v>0.58470434083470402</v>
      </c>
      <c r="AN9" s="17">
        <v>0.58772965861021897</v>
      </c>
      <c r="AO9" s="17"/>
      <c r="AP9" s="17">
        <v>0.73955525977669401</v>
      </c>
      <c r="AQ9" s="17">
        <v>0.67557168883276197</v>
      </c>
      <c r="AR9" s="17">
        <v>0.70362417650939402</v>
      </c>
    </row>
    <row r="10" spans="2:44" ht="43" x14ac:dyDescent="0.5">
      <c r="B10" s="18" t="s">
        <v>320</v>
      </c>
      <c r="C10" s="17">
        <v>0.17946978286631099</v>
      </c>
      <c r="D10" s="17">
        <v>0.179869866711209</v>
      </c>
      <c r="E10" s="17">
        <v>0.179783250839052</v>
      </c>
      <c r="F10" s="17"/>
      <c r="G10" s="17">
        <v>0.28220892934067199</v>
      </c>
      <c r="H10" s="17">
        <v>0.28463475590961101</v>
      </c>
      <c r="I10" s="17">
        <v>0.19676642588041701</v>
      </c>
      <c r="J10" s="17">
        <v>0.13557107068204599</v>
      </c>
      <c r="K10" s="17">
        <v>9.8274909361207197E-2</v>
      </c>
      <c r="L10" s="17">
        <v>0.102077661728857</v>
      </c>
      <c r="M10" s="17"/>
      <c r="N10" s="17">
        <v>0.17234682087884601</v>
      </c>
      <c r="O10" s="17">
        <v>0.165815123099983</v>
      </c>
      <c r="P10" s="17">
        <v>0.21030610189810001</v>
      </c>
      <c r="Q10" s="17">
        <v>0.17398203647938701</v>
      </c>
      <c r="R10" s="17"/>
      <c r="S10" s="17">
        <v>0.224005159001641</v>
      </c>
      <c r="T10" s="17">
        <v>0.18116536300826999</v>
      </c>
      <c r="U10" s="17">
        <v>0.17888615222260401</v>
      </c>
      <c r="V10" s="17">
        <v>0.148660720684233</v>
      </c>
      <c r="W10" s="17">
        <v>0.20975922499445901</v>
      </c>
      <c r="X10" s="17">
        <v>0.17774825837759001</v>
      </c>
      <c r="Y10" s="17">
        <v>0.15243683408636399</v>
      </c>
      <c r="Z10" s="17">
        <v>0.15877463678033399</v>
      </c>
      <c r="AA10" s="17">
        <v>0.17607346449179101</v>
      </c>
      <c r="AB10" s="17">
        <v>0.182107295859326</v>
      </c>
      <c r="AC10" s="17">
        <v>0.14330311923271999</v>
      </c>
      <c r="AD10" s="17">
        <v>0.15700318254582801</v>
      </c>
      <c r="AE10" s="17"/>
      <c r="AF10" s="17">
        <v>0.18205495462975901</v>
      </c>
      <c r="AG10" s="17">
        <v>0.17669416824428699</v>
      </c>
      <c r="AH10" s="17">
        <v>0.139624058349158</v>
      </c>
      <c r="AI10" s="17"/>
      <c r="AJ10" s="17">
        <v>0.14746805475905</v>
      </c>
      <c r="AK10" s="17">
        <v>0.22207332190089599</v>
      </c>
      <c r="AL10" s="17">
        <v>0.19282042828922799</v>
      </c>
      <c r="AM10" s="17">
        <v>0.148487214870445</v>
      </c>
      <c r="AN10" s="17">
        <v>0.158432370041725</v>
      </c>
      <c r="AO10" s="17"/>
      <c r="AP10" s="17">
        <v>0.16146122902180199</v>
      </c>
      <c r="AQ10" s="17">
        <v>0.19830168554140601</v>
      </c>
      <c r="AR10" s="17">
        <v>0.183944960674539</v>
      </c>
    </row>
    <row r="11" spans="2:44" ht="28.7" x14ac:dyDescent="0.5">
      <c r="B11" s="18" t="s">
        <v>321</v>
      </c>
      <c r="C11" s="17">
        <v>2.99686396502107E-2</v>
      </c>
      <c r="D11" s="17">
        <v>3.83692420532337E-2</v>
      </c>
      <c r="E11" s="17">
        <v>2.1876527353153E-2</v>
      </c>
      <c r="F11" s="17"/>
      <c r="G11" s="17">
        <v>6.1894342978289801E-2</v>
      </c>
      <c r="H11" s="17">
        <v>3.1803319759354298E-2</v>
      </c>
      <c r="I11" s="17">
        <v>2.6134010785448698E-2</v>
      </c>
      <c r="J11" s="17">
        <v>3.3054965270973097E-2</v>
      </c>
      <c r="K11" s="17">
        <v>1.77218293832428E-2</v>
      </c>
      <c r="L11" s="17">
        <v>1.6077377691803899E-2</v>
      </c>
      <c r="M11" s="17"/>
      <c r="N11" s="17">
        <v>1.45068825128349E-2</v>
      </c>
      <c r="O11" s="17">
        <v>2.58850575025538E-2</v>
      </c>
      <c r="P11" s="17">
        <v>4.2554721242590701E-2</v>
      </c>
      <c r="Q11" s="17">
        <v>4.0119678909989E-2</v>
      </c>
      <c r="R11" s="17"/>
      <c r="S11" s="17">
        <v>1.6897331092509099E-2</v>
      </c>
      <c r="T11" s="17">
        <v>4.35691669548001E-2</v>
      </c>
      <c r="U11" s="17">
        <v>2.35406367720607E-2</v>
      </c>
      <c r="V11" s="17">
        <v>2.80645725095412E-2</v>
      </c>
      <c r="W11" s="17">
        <v>3.74440719999121E-2</v>
      </c>
      <c r="X11" s="17">
        <v>2.4788063134201899E-2</v>
      </c>
      <c r="Y11" s="17">
        <v>3.0853887260237901E-2</v>
      </c>
      <c r="Z11" s="17">
        <v>3.8686261937471503E-2</v>
      </c>
      <c r="AA11" s="17">
        <v>2.6431627305895801E-2</v>
      </c>
      <c r="AB11" s="17">
        <v>3.2355551973660697E-2</v>
      </c>
      <c r="AC11" s="17">
        <v>1.0294159721938201E-2</v>
      </c>
      <c r="AD11" s="17">
        <v>7.8251051621710394E-2</v>
      </c>
      <c r="AE11" s="17"/>
      <c r="AF11" s="17">
        <v>3.0854137426144401E-2</v>
      </c>
      <c r="AG11" s="17">
        <v>2.1649867464700101E-2</v>
      </c>
      <c r="AH11" s="17">
        <v>3.5508013969375599E-2</v>
      </c>
      <c r="AI11" s="17"/>
      <c r="AJ11" s="17">
        <v>2.8079864105809298E-2</v>
      </c>
      <c r="AK11" s="17">
        <v>3.0613494019421299E-2</v>
      </c>
      <c r="AL11" s="17">
        <v>7.5088998124797704E-3</v>
      </c>
      <c r="AM11" s="17">
        <v>8.1767529367409802E-2</v>
      </c>
      <c r="AN11" s="17">
        <v>3.8422239787431901E-2</v>
      </c>
      <c r="AO11" s="17"/>
      <c r="AP11" s="17">
        <v>2.39029569593915E-2</v>
      </c>
      <c r="AQ11" s="17">
        <v>2.7940147795642099E-2</v>
      </c>
      <c r="AR11" s="17">
        <v>2.5021323504779199E-2</v>
      </c>
    </row>
    <row r="12" spans="2:44" x14ac:dyDescent="0.5">
      <c r="B12" s="18" t="s">
        <v>87</v>
      </c>
      <c r="C12" s="19">
        <v>0.12545629194678801</v>
      </c>
      <c r="D12" s="19">
        <v>8.3704290205855306E-2</v>
      </c>
      <c r="E12" s="19">
        <v>0.165807303555327</v>
      </c>
      <c r="F12" s="19"/>
      <c r="G12" s="19">
        <v>9.4216745950386996E-2</v>
      </c>
      <c r="H12" s="19">
        <v>7.8058819789673398E-2</v>
      </c>
      <c r="I12" s="19">
        <v>0.15066512461967899</v>
      </c>
      <c r="J12" s="19">
        <v>0.169102398130381</v>
      </c>
      <c r="K12" s="19">
        <v>0.14136788395820199</v>
      </c>
      <c r="L12" s="19">
        <v>0.11779390933223099</v>
      </c>
      <c r="M12" s="19"/>
      <c r="N12" s="19">
        <v>8.3623309168361401E-2</v>
      </c>
      <c r="O12" s="19">
        <v>8.5572295075725405E-2</v>
      </c>
      <c r="P12" s="19">
        <v>0.143964360136831</v>
      </c>
      <c r="Q12" s="19">
        <v>0.19700273305784199</v>
      </c>
      <c r="R12" s="19"/>
      <c r="S12" s="19">
        <v>0.13690923699511801</v>
      </c>
      <c r="T12" s="19">
        <v>0.141512965270053</v>
      </c>
      <c r="U12" s="19">
        <v>0.18510254269180601</v>
      </c>
      <c r="V12" s="19">
        <v>0.123366618329164</v>
      </c>
      <c r="W12" s="19">
        <v>9.8519589548934999E-2</v>
      </c>
      <c r="X12" s="19">
        <v>0.12589432520059701</v>
      </c>
      <c r="Y12" s="19">
        <v>0.12124196803597501</v>
      </c>
      <c r="Z12" s="19">
        <v>8.6875364462280405E-2</v>
      </c>
      <c r="AA12" s="19">
        <v>9.7903137204693402E-2</v>
      </c>
      <c r="AB12" s="19">
        <v>0.11827865497087001</v>
      </c>
      <c r="AC12" s="19">
        <v>0.127957890084405</v>
      </c>
      <c r="AD12" s="19">
        <v>9.1660782023895507E-2</v>
      </c>
      <c r="AE12" s="19"/>
      <c r="AF12" s="19">
        <v>0.123413330677919</v>
      </c>
      <c r="AG12" s="19">
        <v>8.8303687409891599E-2</v>
      </c>
      <c r="AH12" s="19">
        <v>0.20621599646376301</v>
      </c>
      <c r="AI12" s="19"/>
      <c r="AJ12" s="19">
        <v>0.11332528667724399</v>
      </c>
      <c r="AK12" s="19">
        <v>9.0654160081887702E-2</v>
      </c>
      <c r="AL12" s="19">
        <v>9.0730303146452695E-2</v>
      </c>
      <c r="AM12" s="19">
        <v>0.18504091492744101</v>
      </c>
      <c r="AN12" s="19">
        <v>0.21541573156062399</v>
      </c>
      <c r="AO12" s="19"/>
      <c r="AP12" s="19">
        <v>7.5080554242111894E-2</v>
      </c>
      <c r="AQ12" s="19">
        <v>9.8186477830190494E-2</v>
      </c>
      <c r="AR12" s="19">
        <v>8.7409539311288004E-2</v>
      </c>
    </row>
    <row r="13" spans="2:44" x14ac:dyDescent="0.5">
      <c r="B13" s="16"/>
    </row>
    <row r="14" spans="2:44" x14ac:dyDescent="0.5">
      <c r="B14" t="s">
        <v>76</v>
      </c>
    </row>
    <row r="15" spans="2:44" x14ac:dyDescent="0.5">
      <c r="B15" t="s">
        <v>77</v>
      </c>
    </row>
    <row r="17" spans="2:2" x14ac:dyDescent="0.5">
      <c r="B17" s="8" t="str">
        <f>HYPERLINK("#'Contents'!A1", "Return to Contents")</f>
        <v>Return to Contents</v>
      </c>
    </row>
  </sheetData>
  <mergeCells count="8">
    <mergeCell ref="AJ5:AN5"/>
    <mergeCell ref="AP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B2:AR22"/>
  <sheetViews>
    <sheetView showGridLines="0" workbookViewId="0">
      <pane xSplit="2" topLeftCell="C1" activePane="topRight" state="frozen"/>
      <selection pane="topRight"/>
    </sheetView>
  </sheetViews>
  <sheetFormatPr defaultColWidth="10.8203125" defaultRowHeight="14.35" x14ac:dyDescent="0.5"/>
  <cols>
    <col min="2" max="2" width="25.703125" customWidth="1"/>
    <col min="3" max="5" width="10.703125" customWidth="1"/>
    <col min="6" max="6" width="2.17578125" customWidth="1"/>
    <col min="7" max="12" width="10.703125" customWidth="1"/>
    <col min="13" max="13" width="2.17578125" customWidth="1"/>
    <col min="14" max="17" width="10.703125" customWidth="1"/>
    <col min="18" max="18" width="2.17578125" customWidth="1"/>
    <col min="19" max="30" width="10.703125" customWidth="1"/>
    <col min="31" max="31" width="2.17578125" customWidth="1"/>
    <col min="32" max="34" width="10.703125" customWidth="1"/>
    <col min="35" max="35" width="2.17578125" customWidth="1"/>
    <col min="36" max="40" width="10.703125" customWidth="1"/>
    <col min="41" max="41" width="2.17578125" customWidth="1"/>
    <col min="42" max="44" width="10.703125" customWidth="1"/>
    <col min="45" max="45" width="2.17578125" customWidth="1"/>
  </cols>
  <sheetData>
    <row r="2" spans="2:44" ht="40" customHeight="1" x14ac:dyDescent="0.5">
      <c r="D2" s="30" t="s">
        <v>329</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row>
    <row r="5" spans="2:44" ht="30" customHeight="1" x14ac:dyDescent="0.5">
      <c r="B5" s="15"/>
      <c r="C5" s="15"/>
      <c r="D5" s="29" t="s">
        <v>50</v>
      </c>
      <c r="E5" s="29"/>
      <c r="F5" s="15"/>
      <c r="G5" s="29" t="s">
        <v>51</v>
      </c>
      <c r="H5" s="29"/>
      <c r="I5" s="29"/>
      <c r="J5" s="29"/>
      <c r="K5" s="29"/>
      <c r="L5" s="29"/>
      <c r="M5" s="15"/>
      <c r="N5" s="29" t="s">
        <v>52</v>
      </c>
      <c r="O5" s="29"/>
      <c r="P5" s="29"/>
      <c r="Q5" s="29"/>
      <c r="R5" s="15"/>
      <c r="S5" s="29" t="s">
        <v>53</v>
      </c>
      <c r="T5" s="29"/>
      <c r="U5" s="29"/>
      <c r="V5" s="29"/>
      <c r="W5" s="29"/>
      <c r="X5" s="29"/>
      <c r="Y5" s="29"/>
      <c r="Z5" s="29"/>
      <c r="AA5" s="29"/>
      <c r="AB5" s="29"/>
      <c r="AC5" s="29"/>
      <c r="AD5" s="29"/>
      <c r="AE5" s="15"/>
      <c r="AF5" s="29" t="s">
        <v>54</v>
      </c>
      <c r="AG5" s="29"/>
      <c r="AH5" s="29"/>
      <c r="AI5" s="15"/>
      <c r="AJ5" s="29" t="s">
        <v>55</v>
      </c>
      <c r="AK5" s="29"/>
      <c r="AL5" s="29"/>
      <c r="AM5" s="29"/>
      <c r="AN5" s="29"/>
      <c r="AO5" s="15"/>
      <c r="AP5" s="29" t="s">
        <v>56</v>
      </c>
      <c r="AQ5" s="29"/>
      <c r="AR5" s="29"/>
    </row>
    <row r="6" spans="2:44" ht="43" x14ac:dyDescent="0.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row>
    <row r="7" spans="2:44" ht="30" customHeight="1" x14ac:dyDescent="0.5">
      <c r="B7" s="10" t="s">
        <v>18</v>
      </c>
      <c r="C7" s="10">
        <v>2011</v>
      </c>
      <c r="D7" s="10">
        <v>973</v>
      </c>
      <c r="E7" s="10">
        <v>1034</v>
      </c>
      <c r="F7" s="10"/>
      <c r="G7" s="10">
        <v>293</v>
      </c>
      <c r="H7" s="10">
        <v>293</v>
      </c>
      <c r="I7" s="10">
        <v>331</v>
      </c>
      <c r="J7" s="10">
        <v>331</v>
      </c>
      <c r="K7" s="10">
        <v>305</v>
      </c>
      <c r="L7" s="10">
        <v>458</v>
      </c>
      <c r="M7" s="10"/>
      <c r="N7" s="10">
        <v>545</v>
      </c>
      <c r="O7" s="10">
        <v>548</v>
      </c>
      <c r="P7" s="10">
        <v>415</v>
      </c>
      <c r="Q7" s="10">
        <v>498</v>
      </c>
      <c r="R7" s="10"/>
      <c r="S7" s="10">
        <v>288</v>
      </c>
      <c r="T7" s="10">
        <v>268</v>
      </c>
      <c r="U7" s="10">
        <v>162</v>
      </c>
      <c r="V7" s="10">
        <v>184</v>
      </c>
      <c r="W7" s="10">
        <v>142</v>
      </c>
      <c r="X7" s="10">
        <v>193</v>
      </c>
      <c r="Y7" s="10">
        <v>161</v>
      </c>
      <c r="Z7" s="10">
        <v>83</v>
      </c>
      <c r="AA7" s="10">
        <v>227</v>
      </c>
      <c r="AB7" s="10">
        <v>144</v>
      </c>
      <c r="AC7" s="10">
        <v>107</v>
      </c>
      <c r="AD7" s="10">
        <v>52</v>
      </c>
      <c r="AE7" s="10"/>
      <c r="AF7" s="10">
        <v>728</v>
      </c>
      <c r="AG7" s="10">
        <v>785</v>
      </c>
      <c r="AH7" s="10">
        <v>299</v>
      </c>
      <c r="AI7" s="10"/>
      <c r="AJ7" s="10">
        <v>692</v>
      </c>
      <c r="AK7" s="10">
        <v>539</v>
      </c>
      <c r="AL7" s="10">
        <v>143</v>
      </c>
      <c r="AM7" s="10">
        <v>38</v>
      </c>
      <c r="AN7" s="10">
        <v>294</v>
      </c>
      <c r="AO7" s="10"/>
      <c r="AP7" s="10">
        <v>390</v>
      </c>
      <c r="AQ7" s="10">
        <v>732</v>
      </c>
      <c r="AR7" s="10">
        <v>133</v>
      </c>
    </row>
    <row r="8" spans="2:44" ht="30" customHeight="1" x14ac:dyDescent="0.5">
      <c r="B8" s="11" t="s">
        <v>19</v>
      </c>
      <c r="C8" s="11">
        <v>2011</v>
      </c>
      <c r="D8" s="11">
        <v>992</v>
      </c>
      <c r="E8" s="11">
        <v>1015</v>
      </c>
      <c r="F8" s="11"/>
      <c r="G8" s="11">
        <v>280</v>
      </c>
      <c r="H8" s="11">
        <v>341</v>
      </c>
      <c r="I8" s="11">
        <v>343</v>
      </c>
      <c r="J8" s="11">
        <v>343</v>
      </c>
      <c r="K8" s="11">
        <v>283</v>
      </c>
      <c r="L8" s="11">
        <v>420</v>
      </c>
      <c r="M8" s="11"/>
      <c r="N8" s="11">
        <v>541</v>
      </c>
      <c r="O8" s="11">
        <v>522</v>
      </c>
      <c r="P8" s="11">
        <v>441</v>
      </c>
      <c r="Q8" s="11">
        <v>502</v>
      </c>
      <c r="R8" s="11"/>
      <c r="S8" s="11">
        <v>282</v>
      </c>
      <c r="T8" s="11">
        <v>261</v>
      </c>
      <c r="U8" s="11">
        <v>161</v>
      </c>
      <c r="V8" s="11">
        <v>181</v>
      </c>
      <c r="W8" s="11">
        <v>141</v>
      </c>
      <c r="X8" s="11">
        <v>181</v>
      </c>
      <c r="Y8" s="11">
        <v>161</v>
      </c>
      <c r="Z8" s="11">
        <v>80</v>
      </c>
      <c r="AA8" s="11">
        <v>221</v>
      </c>
      <c r="AB8" s="11">
        <v>181</v>
      </c>
      <c r="AC8" s="11">
        <v>101</v>
      </c>
      <c r="AD8" s="11">
        <v>60</v>
      </c>
      <c r="AE8" s="11"/>
      <c r="AF8" s="11">
        <v>714</v>
      </c>
      <c r="AG8" s="11">
        <v>797</v>
      </c>
      <c r="AH8" s="11">
        <v>308</v>
      </c>
      <c r="AI8" s="11"/>
      <c r="AJ8" s="11">
        <v>674</v>
      </c>
      <c r="AK8" s="11">
        <v>545</v>
      </c>
      <c r="AL8" s="11">
        <v>138</v>
      </c>
      <c r="AM8" s="11">
        <v>36</v>
      </c>
      <c r="AN8" s="11">
        <v>298</v>
      </c>
      <c r="AO8" s="11"/>
      <c r="AP8" s="11">
        <v>383</v>
      </c>
      <c r="AQ8" s="11">
        <v>736</v>
      </c>
      <c r="AR8" s="11">
        <v>130</v>
      </c>
    </row>
    <row r="9" spans="2:44" x14ac:dyDescent="0.5">
      <c r="B9" s="18" t="s">
        <v>322</v>
      </c>
      <c r="C9" s="17">
        <v>0.77510936026130095</v>
      </c>
      <c r="D9" s="17">
        <v>0.73495330481474097</v>
      </c>
      <c r="E9" s="17">
        <v>0.81347034746481395</v>
      </c>
      <c r="F9" s="17"/>
      <c r="G9" s="17">
        <v>0.66771465292479804</v>
      </c>
      <c r="H9" s="17">
        <v>0.73324728289678498</v>
      </c>
      <c r="I9" s="17">
        <v>0.75474389541910503</v>
      </c>
      <c r="J9" s="17">
        <v>0.75817088127750698</v>
      </c>
      <c r="K9" s="17">
        <v>0.84685659302701</v>
      </c>
      <c r="L9" s="17">
        <v>0.86275656976914095</v>
      </c>
      <c r="M9" s="17"/>
      <c r="N9" s="17">
        <v>0.79040324245389204</v>
      </c>
      <c r="O9" s="17">
        <v>0.78903671305905099</v>
      </c>
      <c r="P9" s="17">
        <v>0.77282004563059803</v>
      </c>
      <c r="Q9" s="17">
        <v>0.74391626489641904</v>
      </c>
      <c r="R9" s="17"/>
      <c r="S9" s="17">
        <v>0.75364364924473004</v>
      </c>
      <c r="T9" s="17">
        <v>0.75651011981386795</v>
      </c>
      <c r="U9" s="17">
        <v>0.79329958588832705</v>
      </c>
      <c r="V9" s="17">
        <v>0.84149832308299699</v>
      </c>
      <c r="W9" s="17">
        <v>0.79543993064894902</v>
      </c>
      <c r="X9" s="17">
        <v>0.71309702057038105</v>
      </c>
      <c r="Y9" s="17">
        <v>0.76105265010916501</v>
      </c>
      <c r="Z9" s="17">
        <v>0.76728030829620697</v>
      </c>
      <c r="AA9" s="17">
        <v>0.79888570169678796</v>
      </c>
      <c r="AB9" s="17">
        <v>0.74246627126602205</v>
      </c>
      <c r="AC9" s="17">
        <v>0.84610370345298702</v>
      </c>
      <c r="AD9" s="17">
        <v>0.78663390399843203</v>
      </c>
      <c r="AE9" s="17"/>
      <c r="AF9" s="17">
        <v>0.77760193078992101</v>
      </c>
      <c r="AG9" s="17">
        <v>0.79298393064606498</v>
      </c>
      <c r="AH9" s="17">
        <v>0.75709197725960797</v>
      </c>
      <c r="AI9" s="17"/>
      <c r="AJ9" s="17">
        <v>0.79524501107743895</v>
      </c>
      <c r="AK9" s="17">
        <v>0.764534790253807</v>
      </c>
      <c r="AL9" s="17">
        <v>0.81583231568230796</v>
      </c>
      <c r="AM9" s="17">
        <v>0.78472833160702904</v>
      </c>
      <c r="AN9" s="17">
        <v>0.74727308117609803</v>
      </c>
      <c r="AO9" s="17"/>
      <c r="AP9" s="17">
        <v>0.82587061256611605</v>
      </c>
      <c r="AQ9" s="17">
        <v>0.77196800441429103</v>
      </c>
      <c r="AR9" s="17">
        <v>0.78941628773536798</v>
      </c>
    </row>
    <row r="10" spans="2:44" x14ac:dyDescent="0.5">
      <c r="B10" s="18" t="s">
        <v>323</v>
      </c>
      <c r="C10" s="17">
        <v>0.45071227585057999</v>
      </c>
      <c r="D10" s="17">
        <v>0.45828388619010602</v>
      </c>
      <c r="E10" s="17">
        <v>0.44210145982489202</v>
      </c>
      <c r="F10" s="17"/>
      <c r="G10" s="17">
        <v>0.39136555735921802</v>
      </c>
      <c r="H10" s="17">
        <v>0.39777067200646099</v>
      </c>
      <c r="I10" s="17">
        <v>0.45565512344253201</v>
      </c>
      <c r="J10" s="17">
        <v>0.49037763703195503</v>
      </c>
      <c r="K10" s="17">
        <v>0.48383750224794803</v>
      </c>
      <c r="L10" s="17">
        <v>0.47448012081684399</v>
      </c>
      <c r="M10" s="17"/>
      <c r="N10" s="17">
        <v>0.475495921022908</v>
      </c>
      <c r="O10" s="17">
        <v>0.49912749858913702</v>
      </c>
      <c r="P10" s="17">
        <v>0.40271466921152299</v>
      </c>
      <c r="Q10" s="17">
        <v>0.414364571141078</v>
      </c>
      <c r="R10" s="17"/>
      <c r="S10" s="17">
        <v>0.44375578017894302</v>
      </c>
      <c r="T10" s="17">
        <v>0.49668496964075798</v>
      </c>
      <c r="U10" s="17">
        <v>0.39550974792518201</v>
      </c>
      <c r="V10" s="17">
        <v>0.42939513291757098</v>
      </c>
      <c r="W10" s="17">
        <v>0.45398713144386299</v>
      </c>
      <c r="X10" s="17">
        <v>0.47212576481257501</v>
      </c>
      <c r="Y10" s="17">
        <v>0.44194669512967699</v>
      </c>
      <c r="Z10" s="17">
        <v>0.48007282075157198</v>
      </c>
      <c r="AA10" s="17">
        <v>0.41841361768874702</v>
      </c>
      <c r="AB10" s="17">
        <v>0.42767980483865398</v>
      </c>
      <c r="AC10" s="17">
        <v>0.53120528754892804</v>
      </c>
      <c r="AD10" s="17">
        <v>0.46090039671378502</v>
      </c>
      <c r="AE10" s="17"/>
      <c r="AF10" s="17">
        <v>0.39407569899611999</v>
      </c>
      <c r="AG10" s="17">
        <v>0.52373512250758603</v>
      </c>
      <c r="AH10" s="17">
        <v>0.41248622718717898</v>
      </c>
      <c r="AI10" s="17"/>
      <c r="AJ10" s="17">
        <v>0.39636651992963901</v>
      </c>
      <c r="AK10" s="17">
        <v>0.49042881368750502</v>
      </c>
      <c r="AL10" s="17">
        <v>0.54210020640178502</v>
      </c>
      <c r="AM10" s="17">
        <v>0.28236219287187803</v>
      </c>
      <c r="AN10" s="17">
        <v>0.413264493267408</v>
      </c>
      <c r="AO10" s="17"/>
      <c r="AP10" s="17">
        <v>0.39586344744777502</v>
      </c>
      <c r="AQ10" s="17">
        <v>0.481892204511012</v>
      </c>
      <c r="AR10" s="17">
        <v>0.48942844539657998</v>
      </c>
    </row>
    <row r="11" spans="2:44" x14ac:dyDescent="0.5">
      <c r="B11" s="18" t="s">
        <v>324</v>
      </c>
      <c r="C11" s="17">
        <v>0.36057337797961397</v>
      </c>
      <c r="D11" s="17">
        <v>0.31836172880927999</v>
      </c>
      <c r="E11" s="17">
        <v>0.40135905005456202</v>
      </c>
      <c r="F11" s="17"/>
      <c r="G11" s="17">
        <v>0.54908634659618105</v>
      </c>
      <c r="H11" s="17">
        <v>0.440510326406296</v>
      </c>
      <c r="I11" s="17">
        <v>0.39712832169225898</v>
      </c>
      <c r="J11" s="17">
        <v>0.326049934443843</v>
      </c>
      <c r="K11" s="17">
        <v>0.26772833930082302</v>
      </c>
      <c r="L11" s="17">
        <v>0.230988343840865</v>
      </c>
      <c r="M11" s="17"/>
      <c r="N11" s="17">
        <v>0.37523971105263898</v>
      </c>
      <c r="O11" s="17">
        <v>0.34570975619548799</v>
      </c>
      <c r="P11" s="17">
        <v>0.42705126509672298</v>
      </c>
      <c r="Q11" s="17">
        <v>0.30112881361059102</v>
      </c>
      <c r="R11" s="17"/>
      <c r="S11" s="17">
        <v>0.39905394971840102</v>
      </c>
      <c r="T11" s="17">
        <v>0.33981285455620402</v>
      </c>
      <c r="U11" s="17">
        <v>0.410249251397585</v>
      </c>
      <c r="V11" s="17">
        <v>0.308568252985011</v>
      </c>
      <c r="W11" s="17">
        <v>0.38489908561592001</v>
      </c>
      <c r="X11" s="17">
        <v>0.334629462316682</v>
      </c>
      <c r="Y11" s="17">
        <v>0.33070971920916498</v>
      </c>
      <c r="Z11" s="17">
        <v>0.30323732407605603</v>
      </c>
      <c r="AA11" s="17">
        <v>0.408001295164163</v>
      </c>
      <c r="AB11" s="17">
        <v>0.322266669291009</v>
      </c>
      <c r="AC11" s="17">
        <v>0.37644874039847898</v>
      </c>
      <c r="AD11" s="17">
        <v>0.385526088327239</v>
      </c>
      <c r="AE11" s="17"/>
      <c r="AF11" s="17">
        <v>0.28765986743108501</v>
      </c>
      <c r="AG11" s="17">
        <v>0.36665679325012102</v>
      </c>
      <c r="AH11" s="17">
        <v>0.42352819347328402</v>
      </c>
      <c r="AI11" s="17"/>
      <c r="AJ11" s="17">
        <v>0.27941277762703798</v>
      </c>
      <c r="AK11" s="17">
        <v>0.407671243498472</v>
      </c>
      <c r="AL11" s="17">
        <v>0.38668103473271398</v>
      </c>
      <c r="AM11" s="17">
        <v>0.24555304317514501</v>
      </c>
      <c r="AN11" s="17">
        <v>0.364368871380083</v>
      </c>
      <c r="AO11" s="17"/>
      <c r="AP11" s="17">
        <v>0.296361156761417</v>
      </c>
      <c r="AQ11" s="17">
        <v>0.405774775981321</v>
      </c>
      <c r="AR11" s="17">
        <v>0.39629264035316902</v>
      </c>
    </row>
    <row r="12" spans="2:44" x14ac:dyDescent="0.5">
      <c r="B12" s="18" t="s">
        <v>325</v>
      </c>
      <c r="C12" s="17">
        <v>0.32027925849649702</v>
      </c>
      <c r="D12" s="17">
        <v>0.34000313651151498</v>
      </c>
      <c r="E12" s="17">
        <v>0.30226066690050701</v>
      </c>
      <c r="F12" s="17"/>
      <c r="G12" s="17">
        <v>0.378989295967262</v>
      </c>
      <c r="H12" s="17">
        <v>0.41226498487302798</v>
      </c>
      <c r="I12" s="17">
        <v>0.31937749167186202</v>
      </c>
      <c r="J12" s="17">
        <v>0.29935254486747098</v>
      </c>
      <c r="K12" s="17">
        <v>0.26581319668251302</v>
      </c>
      <c r="L12" s="17">
        <v>0.26100666201029399</v>
      </c>
      <c r="M12" s="17"/>
      <c r="N12" s="17">
        <v>0.335528518993637</v>
      </c>
      <c r="O12" s="17">
        <v>0.32810766755944998</v>
      </c>
      <c r="P12" s="17">
        <v>0.31947291788601601</v>
      </c>
      <c r="Q12" s="17">
        <v>0.29960338806201597</v>
      </c>
      <c r="R12" s="17"/>
      <c r="S12" s="17">
        <v>0.370092664437356</v>
      </c>
      <c r="T12" s="17">
        <v>0.30528366853641098</v>
      </c>
      <c r="U12" s="17">
        <v>0.26129646036394899</v>
      </c>
      <c r="V12" s="17">
        <v>0.27778648646456899</v>
      </c>
      <c r="W12" s="17">
        <v>0.30549416170629701</v>
      </c>
      <c r="X12" s="17">
        <v>0.33633511006078498</v>
      </c>
      <c r="Y12" s="17">
        <v>0.28748746462406399</v>
      </c>
      <c r="Z12" s="17">
        <v>0.37848363142184899</v>
      </c>
      <c r="AA12" s="17">
        <v>0.33422535842332302</v>
      </c>
      <c r="AB12" s="17">
        <v>0.36526132137066702</v>
      </c>
      <c r="AC12" s="17">
        <v>0.27742807351444398</v>
      </c>
      <c r="AD12" s="17">
        <v>0.31978131382098601</v>
      </c>
      <c r="AE12" s="17"/>
      <c r="AF12" s="17">
        <v>0.28238415183417898</v>
      </c>
      <c r="AG12" s="17">
        <v>0.334028121438257</v>
      </c>
      <c r="AH12" s="17">
        <v>0.38789328439159498</v>
      </c>
      <c r="AI12" s="17"/>
      <c r="AJ12" s="17">
        <v>0.33237087672411098</v>
      </c>
      <c r="AK12" s="17">
        <v>0.35960724106511299</v>
      </c>
      <c r="AL12" s="17">
        <v>0.26561400827702403</v>
      </c>
      <c r="AM12" s="17">
        <v>0.15417144545335401</v>
      </c>
      <c r="AN12" s="17">
        <v>0.35150449176629101</v>
      </c>
      <c r="AO12" s="17"/>
      <c r="AP12" s="17">
        <v>0.38528862682542703</v>
      </c>
      <c r="AQ12" s="17">
        <v>0.36022503855479898</v>
      </c>
      <c r="AR12" s="17">
        <v>0.221164188347556</v>
      </c>
    </row>
    <row r="13" spans="2:44" x14ac:dyDescent="0.5">
      <c r="B13" s="18" t="s">
        <v>326</v>
      </c>
      <c r="C13" s="17">
        <v>0.29191634717243198</v>
      </c>
      <c r="D13" s="17">
        <v>0.31016350020830302</v>
      </c>
      <c r="E13" s="17">
        <v>0.27428473981637402</v>
      </c>
      <c r="F13" s="17"/>
      <c r="G13" s="17">
        <v>0.25005984198647302</v>
      </c>
      <c r="H13" s="17">
        <v>0.236129214312464</v>
      </c>
      <c r="I13" s="17">
        <v>0.23758982411559201</v>
      </c>
      <c r="J13" s="17">
        <v>0.24853829647450101</v>
      </c>
      <c r="K13" s="17">
        <v>0.32471745536259999</v>
      </c>
      <c r="L13" s="17">
        <v>0.42281078247336501</v>
      </c>
      <c r="M13" s="17"/>
      <c r="N13" s="17">
        <v>0.31086791277486397</v>
      </c>
      <c r="O13" s="17">
        <v>0.25908930977067901</v>
      </c>
      <c r="P13" s="17">
        <v>0.30312621448638599</v>
      </c>
      <c r="Q13" s="17">
        <v>0.292890125422612</v>
      </c>
      <c r="R13" s="17"/>
      <c r="S13" s="17">
        <v>0.26480435477785003</v>
      </c>
      <c r="T13" s="17">
        <v>0.28857517035575198</v>
      </c>
      <c r="U13" s="17">
        <v>0.32697072019071899</v>
      </c>
      <c r="V13" s="17">
        <v>0.34129145328352001</v>
      </c>
      <c r="W13" s="17">
        <v>0.332827421885804</v>
      </c>
      <c r="X13" s="17">
        <v>0.310539178575921</v>
      </c>
      <c r="Y13" s="17">
        <v>0.26218796334691302</v>
      </c>
      <c r="Z13" s="17">
        <v>0.38145477589045201</v>
      </c>
      <c r="AA13" s="17">
        <v>0.242223770294164</v>
      </c>
      <c r="AB13" s="17">
        <v>0.27108498958316402</v>
      </c>
      <c r="AC13" s="17">
        <v>0.27371050919907097</v>
      </c>
      <c r="AD13" s="17">
        <v>0.27541772469554998</v>
      </c>
      <c r="AE13" s="17"/>
      <c r="AF13" s="17">
        <v>0.396176555169444</v>
      </c>
      <c r="AG13" s="17">
        <v>0.24451383065880999</v>
      </c>
      <c r="AH13" s="17">
        <v>0.21282370546261301</v>
      </c>
      <c r="AI13" s="17"/>
      <c r="AJ13" s="17">
        <v>0.424510295446904</v>
      </c>
      <c r="AK13" s="17">
        <v>0.191971543014574</v>
      </c>
      <c r="AL13" s="17">
        <v>0.24982387206781301</v>
      </c>
      <c r="AM13" s="17">
        <v>0.58984662386644504</v>
      </c>
      <c r="AN13" s="17">
        <v>0.21922576187259099</v>
      </c>
      <c r="AO13" s="17"/>
      <c r="AP13" s="17">
        <v>0.37373124134783797</v>
      </c>
      <c r="AQ13" s="17">
        <v>0.21656442762650799</v>
      </c>
      <c r="AR13" s="17">
        <v>0.25762674013286502</v>
      </c>
    </row>
    <row r="14" spans="2:44" x14ac:dyDescent="0.5">
      <c r="B14" s="18" t="s">
        <v>327</v>
      </c>
      <c r="C14" s="17">
        <v>0.27175181550992999</v>
      </c>
      <c r="D14" s="17">
        <v>0.32424516676466197</v>
      </c>
      <c r="E14" s="17">
        <v>0.22151776887675401</v>
      </c>
      <c r="F14" s="17"/>
      <c r="G14" s="17">
        <v>0.26006874363828197</v>
      </c>
      <c r="H14" s="17">
        <v>0.275948448293659</v>
      </c>
      <c r="I14" s="17">
        <v>0.22376384835075599</v>
      </c>
      <c r="J14" s="17">
        <v>0.30118103655177902</v>
      </c>
      <c r="K14" s="17">
        <v>0.302012743801441</v>
      </c>
      <c r="L14" s="17">
        <v>0.27088701356878297</v>
      </c>
      <c r="M14" s="17"/>
      <c r="N14" s="17">
        <v>0.27506993069410701</v>
      </c>
      <c r="O14" s="17">
        <v>0.27528199335530501</v>
      </c>
      <c r="P14" s="17">
        <v>0.24655382192410499</v>
      </c>
      <c r="Q14" s="17">
        <v>0.28934787347601298</v>
      </c>
      <c r="R14" s="17"/>
      <c r="S14" s="17">
        <v>0.26385752298545001</v>
      </c>
      <c r="T14" s="17">
        <v>0.25545353687952699</v>
      </c>
      <c r="U14" s="17">
        <v>0.22520934516869501</v>
      </c>
      <c r="V14" s="17">
        <v>0.30258872769987399</v>
      </c>
      <c r="W14" s="17">
        <v>0.243412315976576</v>
      </c>
      <c r="X14" s="17">
        <v>0.28534555064196199</v>
      </c>
      <c r="Y14" s="17">
        <v>0.32394240400705199</v>
      </c>
      <c r="Z14" s="17">
        <v>0.23381375456689901</v>
      </c>
      <c r="AA14" s="17">
        <v>0.26997453345746802</v>
      </c>
      <c r="AB14" s="17">
        <v>0.28237758476341301</v>
      </c>
      <c r="AC14" s="17">
        <v>0.34024887084521899</v>
      </c>
      <c r="AD14" s="17">
        <v>0.206841276856356</v>
      </c>
      <c r="AE14" s="17"/>
      <c r="AF14" s="17">
        <v>0.29089769895616802</v>
      </c>
      <c r="AG14" s="17">
        <v>0.26726777538924601</v>
      </c>
      <c r="AH14" s="17">
        <v>0.24635678789799101</v>
      </c>
      <c r="AI14" s="17"/>
      <c r="AJ14" s="17">
        <v>0.26652022314830198</v>
      </c>
      <c r="AK14" s="17">
        <v>0.29182184281016799</v>
      </c>
      <c r="AL14" s="17">
        <v>0.33960907884596903</v>
      </c>
      <c r="AM14" s="17">
        <v>0.31039807504254402</v>
      </c>
      <c r="AN14" s="17">
        <v>0.22775508609613501</v>
      </c>
      <c r="AO14" s="17"/>
      <c r="AP14" s="17">
        <v>0.26519135308834701</v>
      </c>
      <c r="AQ14" s="17">
        <v>0.283846220342096</v>
      </c>
      <c r="AR14" s="17">
        <v>0.36535185440429002</v>
      </c>
    </row>
    <row r="15" spans="2:44" x14ac:dyDescent="0.5">
      <c r="B15" s="18" t="s">
        <v>328</v>
      </c>
      <c r="C15" s="17">
        <v>6.8088874597755894E-2</v>
      </c>
      <c r="D15" s="17">
        <v>5.5238991543598702E-2</v>
      </c>
      <c r="E15" s="17">
        <v>7.9815995046244703E-2</v>
      </c>
      <c r="F15" s="17"/>
      <c r="G15" s="17">
        <v>9.9446530106009207E-2</v>
      </c>
      <c r="H15" s="17">
        <v>0.106676084512351</v>
      </c>
      <c r="I15" s="17">
        <v>9.2454314942685606E-2</v>
      </c>
      <c r="J15" s="17">
        <v>5.9503836417150797E-2</v>
      </c>
      <c r="K15" s="17">
        <v>3.67621304321901E-2</v>
      </c>
      <c r="L15" s="17">
        <v>2.4086020687997999E-2</v>
      </c>
      <c r="M15" s="17"/>
      <c r="N15" s="17">
        <v>5.0718647407271798E-2</v>
      </c>
      <c r="O15" s="17">
        <v>7.2391892956316303E-2</v>
      </c>
      <c r="P15" s="17">
        <v>8.1719832723878102E-2</v>
      </c>
      <c r="Q15" s="17">
        <v>6.9099627367455396E-2</v>
      </c>
      <c r="R15" s="17"/>
      <c r="S15" s="17">
        <v>8.9206033954008002E-2</v>
      </c>
      <c r="T15" s="17">
        <v>6.3209708220471603E-2</v>
      </c>
      <c r="U15" s="17">
        <v>9.9854484484360101E-2</v>
      </c>
      <c r="V15" s="17">
        <v>5.4096113800782303E-2</v>
      </c>
      <c r="W15" s="17">
        <v>6.2307190861776801E-2</v>
      </c>
      <c r="X15" s="17">
        <v>6.3722869315591193E-2</v>
      </c>
      <c r="Y15" s="17">
        <v>7.73241645286874E-2</v>
      </c>
      <c r="Z15" s="17">
        <v>5.0324713346991602E-2</v>
      </c>
      <c r="AA15" s="17">
        <v>7.1990670617206903E-2</v>
      </c>
      <c r="AB15" s="17">
        <v>4.8723122000385803E-2</v>
      </c>
      <c r="AC15" s="17">
        <v>2.0851914010460999E-2</v>
      </c>
      <c r="AD15" s="17">
        <v>9.6282412893704206E-2</v>
      </c>
      <c r="AE15" s="17"/>
      <c r="AF15" s="17">
        <v>5.2607727024558099E-2</v>
      </c>
      <c r="AG15" s="17">
        <v>7.3472221426520198E-2</v>
      </c>
      <c r="AH15" s="17">
        <v>6.3203842112288203E-2</v>
      </c>
      <c r="AI15" s="17"/>
      <c r="AJ15" s="17">
        <v>3.72143508411511E-2</v>
      </c>
      <c r="AK15" s="17">
        <v>0.104097689371627</v>
      </c>
      <c r="AL15" s="17">
        <v>0.106879313915244</v>
      </c>
      <c r="AM15" s="17">
        <v>0</v>
      </c>
      <c r="AN15" s="17">
        <v>5.7273336398259898E-2</v>
      </c>
      <c r="AO15" s="17"/>
      <c r="AP15" s="17">
        <v>4.5900054172039899E-2</v>
      </c>
      <c r="AQ15" s="17">
        <v>9.3512310390362105E-2</v>
      </c>
      <c r="AR15" s="17">
        <v>0.105165662875451</v>
      </c>
    </row>
    <row r="16" spans="2:44" x14ac:dyDescent="0.5">
      <c r="B16" s="18" t="s">
        <v>87</v>
      </c>
      <c r="C16" s="17">
        <v>4.2704014936184601E-2</v>
      </c>
      <c r="D16" s="17">
        <v>3.6794098883291798E-2</v>
      </c>
      <c r="E16" s="17">
        <v>4.86472852787787E-2</v>
      </c>
      <c r="F16" s="17"/>
      <c r="G16" s="17">
        <v>2.8092618998180299E-2</v>
      </c>
      <c r="H16" s="17">
        <v>3.2652212510337397E-2</v>
      </c>
      <c r="I16" s="17">
        <v>6.0486228847293003E-2</v>
      </c>
      <c r="J16" s="17">
        <v>5.2359441376032802E-2</v>
      </c>
      <c r="K16" s="17">
        <v>3.4460618453129699E-2</v>
      </c>
      <c r="L16" s="17">
        <v>4.3748858468705097E-2</v>
      </c>
      <c r="M16" s="17"/>
      <c r="N16" s="17">
        <v>3.34272806302277E-2</v>
      </c>
      <c r="O16" s="17">
        <v>3.00523405634784E-2</v>
      </c>
      <c r="P16" s="17">
        <v>3.91226238629011E-2</v>
      </c>
      <c r="Q16" s="17">
        <v>6.9428717765017606E-2</v>
      </c>
      <c r="R16" s="17"/>
      <c r="S16" s="17">
        <v>4.2770201752222702E-2</v>
      </c>
      <c r="T16" s="17">
        <v>4.4418520561447801E-2</v>
      </c>
      <c r="U16" s="17">
        <v>6.8462985085996297E-2</v>
      </c>
      <c r="V16" s="17">
        <v>1.6203996146659402E-2</v>
      </c>
      <c r="W16" s="17">
        <v>3.3336440827404099E-2</v>
      </c>
      <c r="X16" s="17">
        <v>6.6459561202714706E-2</v>
      </c>
      <c r="Y16" s="17">
        <v>5.5184876141456299E-2</v>
      </c>
      <c r="Z16" s="17">
        <v>3.6650240501663801E-2</v>
      </c>
      <c r="AA16" s="17">
        <v>2.0841145759094699E-2</v>
      </c>
      <c r="AB16" s="17">
        <v>5.5909865492997798E-2</v>
      </c>
      <c r="AC16" s="17">
        <v>2.5785591222101001E-2</v>
      </c>
      <c r="AD16" s="17">
        <v>3.9832176256087801E-2</v>
      </c>
      <c r="AE16" s="17"/>
      <c r="AF16" s="17">
        <v>4.2703481350357203E-2</v>
      </c>
      <c r="AG16" s="17">
        <v>3.5042383464356099E-2</v>
      </c>
      <c r="AH16" s="17">
        <v>5.8626677002409498E-2</v>
      </c>
      <c r="AI16" s="17"/>
      <c r="AJ16" s="17">
        <v>3.7377991243121002E-2</v>
      </c>
      <c r="AK16" s="17">
        <v>2.7982518198398299E-2</v>
      </c>
      <c r="AL16" s="17">
        <v>2.8661666536237501E-2</v>
      </c>
      <c r="AM16" s="17">
        <v>8.4672009805572795E-2</v>
      </c>
      <c r="AN16" s="17">
        <v>8.2712678028844702E-2</v>
      </c>
      <c r="AO16" s="17"/>
      <c r="AP16" s="17">
        <v>3.4251589237585797E-2</v>
      </c>
      <c r="AQ16" s="17">
        <v>2.9580319364826298E-2</v>
      </c>
      <c r="AR16" s="17">
        <v>2.9571393051673701E-2</v>
      </c>
    </row>
    <row r="17" spans="2:44" x14ac:dyDescent="0.5">
      <c r="B17" s="18" t="s">
        <v>72</v>
      </c>
      <c r="C17" s="19">
        <v>1.38170559776358E-2</v>
      </c>
      <c r="D17" s="19">
        <v>1.7627985360350599E-2</v>
      </c>
      <c r="E17" s="19">
        <v>1.01469435931447E-2</v>
      </c>
      <c r="F17" s="19"/>
      <c r="G17" s="19">
        <v>1.38344892592971E-2</v>
      </c>
      <c r="H17" s="19">
        <v>2.9570133686349699E-3</v>
      </c>
      <c r="I17" s="19">
        <v>1.8769139011018801E-2</v>
      </c>
      <c r="J17" s="19">
        <v>2.1621577414355098E-2</v>
      </c>
      <c r="K17" s="19">
        <v>9.0844636677873698E-3</v>
      </c>
      <c r="L17" s="19">
        <v>1.5397395557500301E-2</v>
      </c>
      <c r="M17" s="19"/>
      <c r="N17" s="19">
        <v>1.05681359144698E-2</v>
      </c>
      <c r="O17" s="19">
        <v>1.4687751030706299E-2</v>
      </c>
      <c r="P17" s="19">
        <v>1.41569183684996E-2</v>
      </c>
      <c r="Q17" s="19">
        <v>1.6252053790359301E-2</v>
      </c>
      <c r="R17" s="19"/>
      <c r="S17" s="19">
        <v>7.1843970865292104E-3</v>
      </c>
      <c r="T17" s="19">
        <v>2.2175775322555501E-2</v>
      </c>
      <c r="U17" s="19">
        <v>1.15151441871296E-2</v>
      </c>
      <c r="V17" s="19">
        <v>1.1521486995501999E-2</v>
      </c>
      <c r="W17" s="19">
        <v>2.1310113322899799E-2</v>
      </c>
      <c r="X17" s="19">
        <v>1.0385006594629501E-2</v>
      </c>
      <c r="Y17" s="19">
        <v>1.6513698276582799E-2</v>
      </c>
      <c r="Z17" s="19">
        <v>0</v>
      </c>
      <c r="AA17" s="19">
        <v>1.8436088563303199E-2</v>
      </c>
      <c r="AB17" s="19">
        <v>1.94075740120381E-2</v>
      </c>
      <c r="AC17" s="19">
        <v>8.9283098648147603E-3</v>
      </c>
      <c r="AD17" s="19">
        <v>0</v>
      </c>
      <c r="AE17" s="19"/>
      <c r="AF17" s="19">
        <v>1.8119320389438601E-2</v>
      </c>
      <c r="AG17" s="19">
        <v>4.77210796423115E-3</v>
      </c>
      <c r="AH17" s="19">
        <v>2.65951949160745E-2</v>
      </c>
      <c r="AI17" s="19"/>
      <c r="AJ17" s="19">
        <v>1.21224987185659E-2</v>
      </c>
      <c r="AK17" s="19">
        <v>8.8112246160639597E-3</v>
      </c>
      <c r="AL17" s="19">
        <v>6.1277991873706899E-3</v>
      </c>
      <c r="AM17" s="19">
        <v>2.46365555144934E-2</v>
      </c>
      <c r="AN17" s="19">
        <v>2.7543425793726799E-2</v>
      </c>
      <c r="AO17" s="19"/>
      <c r="AP17" s="19">
        <v>1.0585835889809001E-2</v>
      </c>
      <c r="AQ17" s="19">
        <v>5.7081672620503303E-3</v>
      </c>
      <c r="AR17" s="19">
        <v>2.0512460498350302E-2</v>
      </c>
    </row>
    <row r="18" spans="2:44" x14ac:dyDescent="0.5">
      <c r="B18" s="16"/>
    </row>
    <row r="19" spans="2:44" x14ac:dyDescent="0.5">
      <c r="B19" t="s">
        <v>76</v>
      </c>
    </row>
    <row r="20" spans="2:44" x14ac:dyDescent="0.5">
      <c r="B20" t="s">
        <v>77</v>
      </c>
    </row>
    <row r="22" spans="2:44" x14ac:dyDescent="0.5">
      <c r="B22" s="8" t="str">
        <f>HYPERLINK("#'Contents'!A1", "Return to Contents")</f>
        <v>Return to Contents</v>
      </c>
    </row>
  </sheetData>
  <mergeCells count="8">
    <mergeCell ref="AJ5:AN5"/>
    <mergeCell ref="AP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B2:AR23"/>
  <sheetViews>
    <sheetView showGridLines="0" topLeftCell="A5" workbookViewId="0">
      <pane xSplit="2" topLeftCell="C1" activePane="topRight" state="frozen"/>
      <selection pane="topRight" activeCell="B23" sqref="B23"/>
    </sheetView>
  </sheetViews>
  <sheetFormatPr defaultColWidth="10.8203125" defaultRowHeight="14.35" x14ac:dyDescent="0.5"/>
  <cols>
    <col min="2" max="2" width="25.703125" customWidth="1"/>
    <col min="3" max="5" width="10.703125" customWidth="1"/>
    <col min="6" max="6" width="2.17578125" customWidth="1"/>
    <col min="7" max="12" width="10.703125" customWidth="1"/>
    <col min="13" max="13" width="2.17578125" customWidth="1"/>
    <col min="14" max="17" width="10.703125" customWidth="1"/>
    <col min="18" max="18" width="2.17578125" customWidth="1"/>
    <col min="19" max="30" width="10.703125" customWidth="1"/>
    <col min="31" max="31" width="2.17578125" customWidth="1"/>
    <col min="32" max="34" width="10.703125" customWidth="1"/>
    <col min="35" max="35" width="2.17578125" customWidth="1"/>
    <col min="36" max="40" width="10.703125" customWidth="1"/>
    <col min="41" max="41" width="2.17578125" customWidth="1"/>
    <col min="42" max="44" width="10.703125" customWidth="1"/>
    <col min="45" max="45" width="2.17578125" customWidth="1"/>
  </cols>
  <sheetData>
    <row r="2" spans="2:44" ht="40" customHeight="1" x14ac:dyDescent="0.5">
      <c r="D2" s="30" t="s">
        <v>338</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row>
    <row r="5" spans="2:44" ht="30" customHeight="1" x14ac:dyDescent="0.5">
      <c r="B5" s="15"/>
      <c r="C5" s="15"/>
      <c r="D5" s="29" t="s">
        <v>50</v>
      </c>
      <c r="E5" s="29"/>
      <c r="F5" s="15"/>
      <c r="G5" s="29" t="s">
        <v>51</v>
      </c>
      <c r="H5" s="29"/>
      <c r="I5" s="29"/>
      <c r="J5" s="29"/>
      <c r="K5" s="29"/>
      <c r="L5" s="29"/>
      <c r="M5" s="15"/>
      <c r="N5" s="29" t="s">
        <v>52</v>
      </c>
      <c r="O5" s="29"/>
      <c r="P5" s="29"/>
      <c r="Q5" s="29"/>
      <c r="R5" s="15"/>
      <c r="S5" s="29" t="s">
        <v>53</v>
      </c>
      <c r="T5" s="29"/>
      <c r="U5" s="29"/>
      <c r="V5" s="29"/>
      <c r="W5" s="29"/>
      <c r="X5" s="29"/>
      <c r="Y5" s="29"/>
      <c r="Z5" s="29"/>
      <c r="AA5" s="29"/>
      <c r="AB5" s="29"/>
      <c r="AC5" s="29"/>
      <c r="AD5" s="29"/>
      <c r="AE5" s="15"/>
      <c r="AF5" s="29" t="s">
        <v>54</v>
      </c>
      <c r="AG5" s="29"/>
      <c r="AH5" s="29"/>
      <c r="AI5" s="15"/>
      <c r="AJ5" s="29" t="s">
        <v>55</v>
      </c>
      <c r="AK5" s="29"/>
      <c r="AL5" s="29"/>
      <c r="AM5" s="29"/>
      <c r="AN5" s="29"/>
      <c r="AO5" s="15"/>
      <c r="AP5" s="29" t="s">
        <v>56</v>
      </c>
      <c r="AQ5" s="29"/>
      <c r="AR5" s="29"/>
    </row>
    <row r="6" spans="2:44" ht="43" x14ac:dyDescent="0.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row>
    <row r="7" spans="2:44" ht="30" customHeight="1" x14ac:dyDescent="0.5">
      <c r="B7" s="10" t="s">
        <v>18</v>
      </c>
      <c r="C7" s="10">
        <v>1568</v>
      </c>
      <c r="D7" s="10">
        <v>722</v>
      </c>
      <c r="E7" s="10">
        <v>842</v>
      </c>
      <c r="F7" s="10"/>
      <c r="G7" s="10">
        <v>197</v>
      </c>
      <c r="H7" s="10">
        <v>217</v>
      </c>
      <c r="I7" s="10">
        <v>250</v>
      </c>
      <c r="J7" s="10">
        <v>251</v>
      </c>
      <c r="K7" s="10">
        <v>258</v>
      </c>
      <c r="L7" s="10">
        <v>395</v>
      </c>
      <c r="M7" s="10"/>
      <c r="N7" s="10">
        <v>434</v>
      </c>
      <c r="O7" s="10">
        <v>436</v>
      </c>
      <c r="P7" s="10">
        <v>321</v>
      </c>
      <c r="Q7" s="10">
        <v>372</v>
      </c>
      <c r="R7" s="10"/>
      <c r="S7" s="10">
        <v>218</v>
      </c>
      <c r="T7" s="10">
        <v>204</v>
      </c>
      <c r="U7" s="10">
        <v>129</v>
      </c>
      <c r="V7" s="10">
        <v>156</v>
      </c>
      <c r="W7" s="10">
        <v>114</v>
      </c>
      <c r="X7" s="10">
        <v>139</v>
      </c>
      <c r="Y7" s="10">
        <v>123</v>
      </c>
      <c r="Z7" s="10">
        <v>64</v>
      </c>
      <c r="AA7" s="10">
        <v>181</v>
      </c>
      <c r="AB7" s="10">
        <v>108</v>
      </c>
      <c r="AC7" s="10">
        <v>91</v>
      </c>
      <c r="AD7" s="10">
        <v>41</v>
      </c>
      <c r="AE7" s="10"/>
      <c r="AF7" s="10">
        <v>571</v>
      </c>
      <c r="AG7" s="10">
        <v>627</v>
      </c>
      <c r="AH7" s="10">
        <v>226</v>
      </c>
      <c r="AI7" s="10"/>
      <c r="AJ7" s="10">
        <v>555</v>
      </c>
      <c r="AK7" s="10">
        <v>415</v>
      </c>
      <c r="AL7" s="10">
        <v>117</v>
      </c>
      <c r="AM7" s="10">
        <v>30</v>
      </c>
      <c r="AN7" s="10">
        <v>219</v>
      </c>
      <c r="AO7" s="10"/>
      <c r="AP7" s="10">
        <v>323</v>
      </c>
      <c r="AQ7" s="10">
        <v>569</v>
      </c>
      <c r="AR7" s="10">
        <v>106</v>
      </c>
    </row>
    <row r="8" spans="2:44" ht="30" customHeight="1" x14ac:dyDescent="0.5">
      <c r="B8" s="11" t="s">
        <v>19</v>
      </c>
      <c r="C8" s="11">
        <v>1559</v>
      </c>
      <c r="D8" s="11">
        <v>729</v>
      </c>
      <c r="E8" s="11">
        <v>826</v>
      </c>
      <c r="F8" s="11"/>
      <c r="G8" s="11">
        <v>187</v>
      </c>
      <c r="H8" s="11">
        <v>250</v>
      </c>
      <c r="I8" s="11">
        <v>259</v>
      </c>
      <c r="J8" s="11">
        <v>260</v>
      </c>
      <c r="K8" s="11">
        <v>240</v>
      </c>
      <c r="L8" s="11">
        <v>362</v>
      </c>
      <c r="M8" s="11"/>
      <c r="N8" s="11">
        <v>428</v>
      </c>
      <c r="O8" s="11">
        <v>412</v>
      </c>
      <c r="P8" s="11">
        <v>341</v>
      </c>
      <c r="Q8" s="11">
        <v>373</v>
      </c>
      <c r="R8" s="11"/>
      <c r="S8" s="11">
        <v>212</v>
      </c>
      <c r="T8" s="11">
        <v>197</v>
      </c>
      <c r="U8" s="11">
        <v>128</v>
      </c>
      <c r="V8" s="11">
        <v>152</v>
      </c>
      <c r="W8" s="11">
        <v>112</v>
      </c>
      <c r="X8" s="11">
        <v>129</v>
      </c>
      <c r="Y8" s="11">
        <v>123</v>
      </c>
      <c r="Z8" s="11">
        <v>61</v>
      </c>
      <c r="AA8" s="11">
        <v>177</v>
      </c>
      <c r="AB8" s="11">
        <v>134</v>
      </c>
      <c r="AC8" s="11">
        <v>85</v>
      </c>
      <c r="AD8" s="11">
        <v>47</v>
      </c>
      <c r="AE8" s="11"/>
      <c r="AF8" s="11">
        <v>555</v>
      </c>
      <c r="AG8" s="11">
        <v>632</v>
      </c>
      <c r="AH8" s="11">
        <v>233</v>
      </c>
      <c r="AI8" s="11"/>
      <c r="AJ8" s="11">
        <v>536</v>
      </c>
      <c r="AK8" s="11">
        <v>416</v>
      </c>
      <c r="AL8" s="11">
        <v>113</v>
      </c>
      <c r="AM8" s="11">
        <v>29</v>
      </c>
      <c r="AN8" s="11">
        <v>223</v>
      </c>
      <c r="AO8" s="11"/>
      <c r="AP8" s="11">
        <v>316</v>
      </c>
      <c r="AQ8" s="11">
        <v>568</v>
      </c>
      <c r="AR8" s="11">
        <v>103</v>
      </c>
    </row>
    <row r="9" spans="2:44" ht="28.7" x14ac:dyDescent="0.5">
      <c r="B9" s="18" t="s">
        <v>330</v>
      </c>
      <c r="C9" s="17">
        <v>0.51852429756616303</v>
      </c>
      <c r="D9" s="17">
        <v>0.48484966985685202</v>
      </c>
      <c r="E9" s="17">
        <v>0.54709564408483102</v>
      </c>
      <c r="F9" s="17"/>
      <c r="G9" s="17">
        <v>0.45541181941025799</v>
      </c>
      <c r="H9" s="17">
        <v>0.467853073912747</v>
      </c>
      <c r="I9" s="17">
        <v>0.54910315093248996</v>
      </c>
      <c r="J9" s="17">
        <v>0.50088856578086205</v>
      </c>
      <c r="K9" s="17">
        <v>0.512332064998961</v>
      </c>
      <c r="L9" s="17">
        <v>0.58095094302772299</v>
      </c>
      <c r="M9" s="17"/>
      <c r="N9" s="17">
        <v>0.52860396219986605</v>
      </c>
      <c r="O9" s="17">
        <v>0.52867167217046096</v>
      </c>
      <c r="P9" s="17">
        <v>0.53507490355034804</v>
      </c>
      <c r="Q9" s="17">
        <v>0.484638141982566</v>
      </c>
      <c r="R9" s="17"/>
      <c r="S9" s="17">
        <v>0.47714866994647098</v>
      </c>
      <c r="T9" s="17">
        <v>0.54142682074714998</v>
      </c>
      <c r="U9" s="17">
        <v>0.47223754894551101</v>
      </c>
      <c r="V9" s="17">
        <v>0.57265269864253399</v>
      </c>
      <c r="W9" s="17">
        <v>0.49775051275619198</v>
      </c>
      <c r="X9" s="17">
        <v>0.45521251907322402</v>
      </c>
      <c r="Y9" s="17">
        <v>0.51898931262522296</v>
      </c>
      <c r="Z9" s="17">
        <v>0.56225454846461798</v>
      </c>
      <c r="AA9" s="17">
        <v>0.55061416511616501</v>
      </c>
      <c r="AB9" s="17">
        <v>0.51050011394620498</v>
      </c>
      <c r="AC9" s="17">
        <v>0.57936321265799695</v>
      </c>
      <c r="AD9" s="17">
        <v>0.516584829191022</v>
      </c>
      <c r="AE9" s="17"/>
      <c r="AF9" s="17">
        <v>0.51018939298922095</v>
      </c>
      <c r="AG9" s="17">
        <v>0.544111875457297</v>
      </c>
      <c r="AH9" s="17">
        <v>0.46904921993518001</v>
      </c>
      <c r="AI9" s="17"/>
      <c r="AJ9" s="17">
        <v>0.51128398698175204</v>
      </c>
      <c r="AK9" s="17">
        <v>0.53185119799956504</v>
      </c>
      <c r="AL9" s="17">
        <v>0.49875022813249498</v>
      </c>
      <c r="AM9" s="17">
        <v>0.45258391527571901</v>
      </c>
      <c r="AN9" s="17">
        <v>0.47418205367233801</v>
      </c>
      <c r="AO9" s="17"/>
      <c r="AP9" s="17">
        <v>0.47982463637012901</v>
      </c>
      <c r="AQ9" s="17">
        <v>0.53129681196687095</v>
      </c>
      <c r="AR9" s="17">
        <v>0.534020003663218</v>
      </c>
    </row>
    <row r="10" spans="2:44" ht="43" x14ac:dyDescent="0.5">
      <c r="B10" s="18" t="s">
        <v>331</v>
      </c>
      <c r="C10" s="17">
        <v>0.39654278385354502</v>
      </c>
      <c r="D10" s="17">
        <v>0.40008253191732102</v>
      </c>
      <c r="E10" s="17">
        <v>0.39301688683125902</v>
      </c>
      <c r="F10" s="17"/>
      <c r="G10" s="17">
        <v>0.42199625945862301</v>
      </c>
      <c r="H10" s="17">
        <v>0.338257779638439</v>
      </c>
      <c r="I10" s="17">
        <v>0.37633239966550602</v>
      </c>
      <c r="J10" s="17">
        <v>0.43008031153017401</v>
      </c>
      <c r="K10" s="17">
        <v>0.36302934409326498</v>
      </c>
      <c r="L10" s="17">
        <v>0.43620646840139798</v>
      </c>
      <c r="M10" s="17"/>
      <c r="N10" s="17">
        <v>0.43001109542913502</v>
      </c>
      <c r="O10" s="17">
        <v>0.42602373384366798</v>
      </c>
      <c r="P10" s="17">
        <v>0.33597194844864497</v>
      </c>
      <c r="Q10" s="17">
        <v>0.37827983333236298</v>
      </c>
      <c r="R10" s="17"/>
      <c r="S10" s="17">
        <v>0.34674149329411103</v>
      </c>
      <c r="T10" s="17">
        <v>0.42558152816647299</v>
      </c>
      <c r="U10" s="17">
        <v>0.41852884181187799</v>
      </c>
      <c r="V10" s="17">
        <v>0.40094498882552898</v>
      </c>
      <c r="W10" s="17">
        <v>0.40560797343549598</v>
      </c>
      <c r="X10" s="17">
        <v>0.38921483308844301</v>
      </c>
      <c r="Y10" s="17">
        <v>0.40262169952142002</v>
      </c>
      <c r="Z10" s="17">
        <v>0.50168180064907897</v>
      </c>
      <c r="AA10" s="17">
        <v>0.38912982789468498</v>
      </c>
      <c r="AB10" s="17">
        <v>0.34466527618930998</v>
      </c>
      <c r="AC10" s="17">
        <v>0.37306222328261501</v>
      </c>
      <c r="AD10" s="17">
        <v>0.48942556406078203</v>
      </c>
      <c r="AE10" s="17"/>
      <c r="AF10" s="17">
        <v>0.38511612341338702</v>
      </c>
      <c r="AG10" s="17">
        <v>0.41505237679961499</v>
      </c>
      <c r="AH10" s="17">
        <v>0.37060679785538198</v>
      </c>
      <c r="AI10" s="17"/>
      <c r="AJ10" s="17">
        <v>0.39417381365468601</v>
      </c>
      <c r="AK10" s="17">
        <v>0.39773821041823898</v>
      </c>
      <c r="AL10" s="17">
        <v>0.34333949941346698</v>
      </c>
      <c r="AM10" s="17">
        <v>0.35765390871548203</v>
      </c>
      <c r="AN10" s="17">
        <v>0.39967102495009499</v>
      </c>
      <c r="AO10" s="17"/>
      <c r="AP10" s="17">
        <v>0.39202270564343</v>
      </c>
      <c r="AQ10" s="17">
        <v>0.41812886231951302</v>
      </c>
      <c r="AR10" s="17">
        <v>0.44589183406220601</v>
      </c>
    </row>
    <row r="11" spans="2:44" ht="43" x14ac:dyDescent="0.5">
      <c r="B11" s="18" t="s">
        <v>332</v>
      </c>
      <c r="C11" s="17">
        <v>0.377825642624665</v>
      </c>
      <c r="D11" s="17">
        <v>0.444865548690698</v>
      </c>
      <c r="E11" s="17">
        <v>0.31910583430336698</v>
      </c>
      <c r="F11" s="17"/>
      <c r="G11" s="17">
        <v>0.25359973761115501</v>
      </c>
      <c r="H11" s="17">
        <v>0.33018406279773699</v>
      </c>
      <c r="I11" s="17">
        <v>0.33112724285110201</v>
      </c>
      <c r="J11" s="17">
        <v>0.339128247511926</v>
      </c>
      <c r="K11" s="17">
        <v>0.44194830510668598</v>
      </c>
      <c r="L11" s="17">
        <v>0.49347734149313599</v>
      </c>
      <c r="M11" s="17"/>
      <c r="N11" s="17">
        <v>0.41885137021303898</v>
      </c>
      <c r="O11" s="17">
        <v>0.37662795992613901</v>
      </c>
      <c r="P11" s="17">
        <v>0.36822550540900401</v>
      </c>
      <c r="Q11" s="17">
        <v>0.340394413531382</v>
      </c>
      <c r="R11" s="17"/>
      <c r="S11" s="17">
        <v>0.39344436833714302</v>
      </c>
      <c r="T11" s="17">
        <v>0.36960192712429002</v>
      </c>
      <c r="U11" s="17">
        <v>0.40691678305624501</v>
      </c>
      <c r="V11" s="17">
        <v>0.41287436690141299</v>
      </c>
      <c r="W11" s="17">
        <v>0.35646006740386899</v>
      </c>
      <c r="X11" s="17">
        <v>0.34381794668005899</v>
      </c>
      <c r="Y11" s="17">
        <v>0.36935572710970799</v>
      </c>
      <c r="Z11" s="17">
        <v>0.48095049739039503</v>
      </c>
      <c r="AA11" s="17">
        <v>0.35946259702350503</v>
      </c>
      <c r="AB11" s="17">
        <v>0.32437200291923701</v>
      </c>
      <c r="AC11" s="17">
        <v>0.37171446223446603</v>
      </c>
      <c r="AD11" s="17">
        <v>0.41365383045984599</v>
      </c>
      <c r="AE11" s="17"/>
      <c r="AF11" s="17">
        <v>0.40220357383685701</v>
      </c>
      <c r="AG11" s="17">
        <v>0.39884134380039199</v>
      </c>
      <c r="AH11" s="17">
        <v>0.36558567716606299</v>
      </c>
      <c r="AI11" s="17"/>
      <c r="AJ11" s="17">
        <v>0.46050645025984799</v>
      </c>
      <c r="AK11" s="17">
        <v>0.34099922942320898</v>
      </c>
      <c r="AL11" s="17">
        <v>0.41365822936931401</v>
      </c>
      <c r="AM11" s="17">
        <v>0.38377559671913702</v>
      </c>
      <c r="AN11" s="17">
        <v>0.298567543443789</v>
      </c>
      <c r="AO11" s="17"/>
      <c r="AP11" s="17">
        <v>0.430441491518741</v>
      </c>
      <c r="AQ11" s="17">
        <v>0.36665303619336298</v>
      </c>
      <c r="AR11" s="17">
        <v>0.45125896268967503</v>
      </c>
    </row>
    <row r="12" spans="2:44" ht="43" x14ac:dyDescent="0.5">
      <c r="B12" s="18" t="s">
        <v>333</v>
      </c>
      <c r="C12" s="17">
        <v>0.364275642566599</v>
      </c>
      <c r="D12" s="17">
        <v>0.41258976229013</v>
      </c>
      <c r="E12" s="17">
        <v>0.32222033341591</v>
      </c>
      <c r="F12" s="17"/>
      <c r="G12" s="17">
        <v>0.30978404247683899</v>
      </c>
      <c r="H12" s="17">
        <v>0.37896920168468701</v>
      </c>
      <c r="I12" s="17">
        <v>0.305836817120341</v>
      </c>
      <c r="J12" s="17">
        <v>0.33843734237649498</v>
      </c>
      <c r="K12" s="17">
        <v>0.37879660088407002</v>
      </c>
      <c r="L12" s="17">
        <v>0.432930788525275</v>
      </c>
      <c r="M12" s="17"/>
      <c r="N12" s="17">
        <v>0.39175471314801003</v>
      </c>
      <c r="O12" s="17">
        <v>0.391643827735001</v>
      </c>
      <c r="P12" s="17">
        <v>0.32878380008819003</v>
      </c>
      <c r="Q12" s="17">
        <v>0.33429804513039202</v>
      </c>
      <c r="R12" s="17"/>
      <c r="S12" s="17">
        <v>0.40200154521333997</v>
      </c>
      <c r="T12" s="17">
        <v>0.30458571371836901</v>
      </c>
      <c r="U12" s="17">
        <v>0.422629228222692</v>
      </c>
      <c r="V12" s="17">
        <v>0.33081158876514599</v>
      </c>
      <c r="W12" s="17">
        <v>0.41594437291355801</v>
      </c>
      <c r="X12" s="17">
        <v>0.34988577978047603</v>
      </c>
      <c r="Y12" s="17">
        <v>0.36868803967400199</v>
      </c>
      <c r="Z12" s="17">
        <v>0.411712824455155</v>
      </c>
      <c r="AA12" s="17">
        <v>0.35781656968855802</v>
      </c>
      <c r="AB12" s="17">
        <v>0.32019524059424298</v>
      </c>
      <c r="AC12" s="17">
        <v>0.35065233839746401</v>
      </c>
      <c r="AD12" s="17">
        <v>0.412016339529717</v>
      </c>
      <c r="AE12" s="17"/>
      <c r="AF12" s="17">
        <v>0.39466532287247502</v>
      </c>
      <c r="AG12" s="17">
        <v>0.36655024893080901</v>
      </c>
      <c r="AH12" s="17">
        <v>0.32982492877422598</v>
      </c>
      <c r="AI12" s="17"/>
      <c r="AJ12" s="17">
        <v>0.41185379404538802</v>
      </c>
      <c r="AK12" s="17">
        <v>0.32908634377351098</v>
      </c>
      <c r="AL12" s="17">
        <v>0.45297851855840598</v>
      </c>
      <c r="AM12" s="17">
        <v>0.479014878204578</v>
      </c>
      <c r="AN12" s="17">
        <v>0.34556677758376703</v>
      </c>
      <c r="AO12" s="17"/>
      <c r="AP12" s="17">
        <v>0.40491126487937601</v>
      </c>
      <c r="AQ12" s="17">
        <v>0.35327236222192798</v>
      </c>
      <c r="AR12" s="17">
        <v>0.41399378645543899</v>
      </c>
    </row>
    <row r="13" spans="2:44" ht="28.7" x14ac:dyDescent="0.5">
      <c r="B13" s="18" t="s">
        <v>334</v>
      </c>
      <c r="C13" s="17">
        <v>0.35663784883894301</v>
      </c>
      <c r="D13" s="17">
        <v>0.37910209786422699</v>
      </c>
      <c r="E13" s="17">
        <v>0.33852387010898399</v>
      </c>
      <c r="F13" s="17"/>
      <c r="G13" s="17">
        <v>0.29726659988205201</v>
      </c>
      <c r="H13" s="17">
        <v>0.303993778439127</v>
      </c>
      <c r="I13" s="17">
        <v>0.35159286695847602</v>
      </c>
      <c r="J13" s="17">
        <v>0.33671321285092098</v>
      </c>
      <c r="K13" s="17">
        <v>0.40122550726890199</v>
      </c>
      <c r="L13" s="17">
        <v>0.41198733378962799</v>
      </c>
      <c r="M13" s="17"/>
      <c r="N13" s="17">
        <v>0.355337331840054</v>
      </c>
      <c r="O13" s="17">
        <v>0.33875254348487199</v>
      </c>
      <c r="P13" s="17">
        <v>0.36986844009201902</v>
      </c>
      <c r="Q13" s="17">
        <v>0.36495710837036899</v>
      </c>
      <c r="R13" s="17"/>
      <c r="S13" s="17">
        <v>0.30997412741758501</v>
      </c>
      <c r="T13" s="17">
        <v>0.354124278365121</v>
      </c>
      <c r="U13" s="17">
        <v>0.39013621206688598</v>
      </c>
      <c r="V13" s="17">
        <v>0.38332842559230601</v>
      </c>
      <c r="W13" s="17">
        <v>0.35622236902495502</v>
      </c>
      <c r="X13" s="17">
        <v>0.35441659010929599</v>
      </c>
      <c r="Y13" s="17">
        <v>0.34338480504803998</v>
      </c>
      <c r="Z13" s="17">
        <v>0.35401734372293098</v>
      </c>
      <c r="AA13" s="17">
        <v>0.42730501855768299</v>
      </c>
      <c r="AB13" s="17">
        <v>0.38355702333048902</v>
      </c>
      <c r="AC13" s="17">
        <v>0.243484797645177</v>
      </c>
      <c r="AD13" s="17">
        <v>0.30913093864035701</v>
      </c>
      <c r="AE13" s="17"/>
      <c r="AF13" s="17">
        <v>0.38782032411532003</v>
      </c>
      <c r="AG13" s="17">
        <v>0.36128084204028499</v>
      </c>
      <c r="AH13" s="17">
        <v>0.32223187311304302</v>
      </c>
      <c r="AI13" s="17"/>
      <c r="AJ13" s="17">
        <v>0.410597264554867</v>
      </c>
      <c r="AK13" s="17">
        <v>0.34545502940828698</v>
      </c>
      <c r="AL13" s="17">
        <v>0.34016660619241501</v>
      </c>
      <c r="AM13" s="17">
        <v>0.20269412097742101</v>
      </c>
      <c r="AN13" s="17">
        <v>0.29580216039476298</v>
      </c>
      <c r="AO13" s="17"/>
      <c r="AP13" s="17">
        <v>0.40229292183827697</v>
      </c>
      <c r="AQ13" s="17">
        <v>0.354920499649376</v>
      </c>
      <c r="AR13" s="17">
        <v>0.34184403582175898</v>
      </c>
    </row>
    <row r="14" spans="2:44" ht="43" x14ac:dyDescent="0.5">
      <c r="B14" s="18" t="s">
        <v>335</v>
      </c>
      <c r="C14" s="17">
        <v>0.24898426978176399</v>
      </c>
      <c r="D14" s="17">
        <v>0.29221386586263298</v>
      </c>
      <c r="E14" s="17">
        <v>0.20951215768231901</v>
      </c>
      <c r="F14" s="17"/>
      <c r="G14" s="17">
        <v>0.30164928291177301</v>
      </c>
      <c r="H14" s="17">
        <v>0.32342982392733799</v>
      </c>
      <c r="I14" s="17">
        <v>0.23487451006540799</v>
      </c>
      <c r="J14" s="17">
        <v>0.229489688471675</v>
      </c>
      <c r="K14" s="17">
        <v>0.246837128079642</v>
      </c>
      <c r="L14" s="17">
        <v>0.19593488686494601</v>
      </c>
      <c r="M14" s="17"/>
      <c r="N14" s="17">
        <v>0.26050811308704203</v>
      </c>
      <c r="O14" s="17">
        <v>0.24628651595541801</v>
      </c>
      <c r="P14" s="17">
        <v>0.24482828709000701</v>
      </c>
      <c r="Q14" s="17">
        <v>0.242899887926913</v>
      </c>
      <c r="R14" s="17"/>
      <c r="S14" s="17">
        <v>0.28709377257504298</v>
      </c>
      <c r="T14" s="17">
        <v>0.205907776880834</v>
      </c>
      <c r="U14" s="17">
        <v>0.26368049530466597</v>
      </c>
      <c r="V14" s="17">
        <v>0.25788689344190402</v>
      </c>
      <c r="W14" s="17">
        <v>0.231281553381118</v>
      </c>
      <c r="X14" s="17">
        <v>0.229894423848055</v>
      </c>
      <c r="Y14" s="17">
        <v>0.246396465193154</v>
      </c>
      <c r="Z14" s="17">
        <v>0.28945946531663103</v>
      </c>
      <c r="AA14" s="17">
        <v>0.22180442515225601</v>
      </c>
      <c r="AB14" s="17">
        <v>0.23273791591762999</v>
      </c>
      <c r="AC14" s="17">
        <v>0.27039199993999602</v>
      </c>
      <c r="AD14" s="17">
        <v>0.346723616965182</v>
      </c>
      <c r="AE14" s="17"/>
      <c r="AF14" s="17">
        <v>0.22439971447269699</v>
      </c>
      <c r="AG14" s="17">
        <v>0.24641643344230399</v>
      </c>
      <c r="AH14" s="17">
        <v>0.29230939173062997</v>
      </c>
      <c r="AI14" s="17"/>
      <c r="AJ14" s="17">
        <v>0.24177076591962901</v>
      </c>
      <c r="AK14" s="17">
        <v>0.25406963683226202</v>
      </c>
      <c r="AL14" s="17">
        <v>0.27310909426902302</v>
      </c>
      <c r="AM14" s="17">
        <v>0.23012337279685799</v>
      </c>
      <c r="AN14" s="17">
        <v>0.24752151623365701</v>
      </c>
      <c r="AO14" s="17"/>
      <c r="AP14" s="17">
        <v>0.26011138975381898</v>
      </c>
      <c r="AQ14" s="17">
        <v>0.28644455383221501</v>
      </c>
      <c r="AR14" s="17">
        <v>0.28189851832855001</v>
      </c>
    </row>
    <row r="15" spans="2:44" x14ac:dyDescent="0.5">
      <c r="B15" s="18" t="s">
        <v>336</v>
      </c>
      <c r="C15" s="17">
        <v>0.17642994611787499</v>
      </c>
      <c r="D15" s="17">
        <v>0.18428322200846101</v>
      </c>
      <c r="E15" s="17">
        <v>0.16918727523990601</v>
      </c>
      <c r="F15" s="17"/>
      <c r="G15" s="17">
        <v>0.23372882123925701</v>
      </c>
      <c r="H15" s="17">
        <v>0.248920514449335</v>
      </c>
      <c r="I15" s="17">
        <v>0.19675373047681499</v>
      </c>
      <c r="J15" s="17">
        <v>0.13830240722512199</v>
      </c>
      <c r="K15" s="17">
        <v>0.12752946779180999</v>
      </c>
      <c r="L15" s="17">
        <v>0.14205332261668699</v>
      </c>
      <c r="M15" s="17"/>
      <c r="N15" s="17">
        <v>0.15839922912370499</v>
      </c>
      <c r="O15" s="17">
        <v>0.18848937287326301</v>
      </c>
      <c r="P15" s="17">
        <v>0.17092018614079399</v>
      </c>
      <c r="Q15" s="17">
        <v>0.185569528880557</v>
      </c>
      <c r="R15" s="17"/>
      <c r="S15" s="17">
        <v>0.21279586166487</v>
      </c>
      <c r="T15" s="17">
        <v>0.13272957610987501</v>
      </c>
      <c r="U15" s="17">
        <v>0.18207039985100801</v>
      </c>
      <c r="V15" s="17">
        <v>0.145140382779434</v>
      </c>
      <c r="W15" s="17">
        <v>0.154057478655725</v>
      </c>
      <c r="X15" s="17">
        <v>0.147621921234348</v>
      </c>
      <c r="Y15" s="17">
        <v>0.183807439450039</v>
      </c>
      <c r="Z15" s="17">
        <v>0.136004988640677</v>
      </c>
      <c r="AA15" s="17">
        <v>0.201825380738205</v>
      </c>
      <c r="AB15" s="17">
        <v>0.21366011777098101</v>
      </c>
      <c r="AC15" s="17">
        <v>0.18652211719957601</v>
      </c>
      <c r="AD15" s="17">
        <v>0.22740014355294999</v>
      </c>
      <c r="AE15" s="17"/>
      <c r="AF15" s="17">
        <v>0.15691447453052501</v>
      </c>
      <c r="AG15" s="17">
        <v>0.172746402601204</v>
      </c>
      <c r="AH15" s="17">
        <v>0.22086508491397</v>
      </c>
      <c r="AI15" s="17"/>
      <c r="AJ15" s="17">
        <v>0.17080306819998001</v>
      </c>
      <c r="AK15" s="17">
        <v>0.160977352080902</v>
      </c>
      <c r="AL15" s="17">
        <v>0.17527891665341999</v>
      </c>
      <c r="AM15" s="17">
        <v>6.3081397751209495E-2</v>
      </c>
      <c r="AN15" s="17">
        <v>0.19862986557807</v>
      </c>
      <c r="AO15" s="17"/>
      <c r="AP15" s="17">
        <v>0.18173176788745901</v>
      </c>
      <c r="AQ15" s="17">
        <v>0.17489871993594899</v>
      </c>
      <c r="AR15" s="17">
        <v>0.21900211923524701</v>
      </c>
    </row>
    <row r="16" spans="2:44" ht="28.7" x14ac:dyDescent="0.5">
      <c r="B16" s="18" t="s">
        <v>337</v>
      </c>
      <c r="C16" s="17">
        <v>0.17493504017766301</v>
      </c>
      <c r="D16" s="17">
        <v>0.17627752426613599</v>
      </c>
      <c r="E16" s="17">
        <v>0.17227989825749801</v>
      </c>
      <c r="F16" s="17"/>
      <c r="G16" s="17">
        <v>0.218067701400913</v>
      </c>
      <c r="H16" s="17">
        <v>0.220610843306941</v>
      </c>
      <c r="I16" s="17">
        <v>0.18875874046966201</v>
      </c>
      <c r="J16" s="17">
        <v>0.18545696104322101</v>
      </c>
      <c r="K16" s="17">
        <v>0.130318692906216</v>
      </c>
      <c r="L16" s="17">
        <v>0.13326354212487501</v>
      </c>
      <c r="M16" s="17"/>
      <c r="N16" s="17">
        <v>0.194877390405922</v>
      </c>
      <c r="O16" s="17">
        <v>0.15623103504802699</v>
      </c>
      <c r="P16" s="17">
        <v>0.145234780349843</v>
      </c>
      <c r="Q16" s="17">
        <v>0.19379331497042701</v>
      </c>
      <c r="R16" s="17"/>
      <c r="S16" s="17">
        <v>0.18127262726059301</v>
      </c>
      <c r="T16" s="17">
        <v>0.139715898885164</v>
      </c>
      <c r="U16" s="17">
        <v>0.124845977996684</v>
      </c>
      <c r="V16" s="17">
        <v>0.186528324261099</v>
      </c>
      <c r="W16" s="17">
        <v>0.23209164123359999</v>
      </c>
      <c r="X16" s="17">
        <v>0.213362838306773</v>
      </c>
      <c r="Y16" s="17">
        <v>0.225814779055518</v>
      </c>
      <c r="Z16" s="17">
        <v>0.14170682794533901</v>
      </c>
      <c r="AA16" s="17">
        <v>0.229057861891174</v>
      </c>
      <c r="AB16" s="17">
        <v>0.120263113030752</v>
      </c>
      <c r="AC16" s="17">
        <v>8.6543786454130203E-2</v>
      </c>
      <c r="AD16" s="17">
        <v>0.175322488201472</v>
      </c>
      <c r="AE16" s="17"/>
      <c r="AF16" s="17">
        <v>0.14838790993510301</v>
      </c>
      <c r="AG16" s="17">
        <v>0.18916880473823</v>
      </c>
      <c r="AH16" s="17">
        <v>0.180895313034272</v>
      </c>
      <c r="AI16" s="17"/>
      <c r="AJ16" s="17">
        <v>0.162947096063248</v>
      </c>
      <c r="AK16" s="17">
        <v>0.21212737594506501</v>
      </c>
      <c r="AL16" s="17">
        <v>0.18719059042497899</v>
      </c>
      <c r="AM16" s="17">
        <v>0.113160413307726</v>
      </c>
      <c r="AN16" s="17">
        <v>0.142023348941617</v>
      </c>
      <c r="AO16" s="17"/>
      <c r="AP16" s="17">
        <v>0.148458037605847</v>
      </c>
      <c r="AQ16" s="17">
        <v>0.207027072266767</v>
      </c>
      <c r="AR16" s="17">
        <v>0.18140300312938801</v>
      </c>
    </row>
    <row r="17" spans="2:44" x14ac:dyDescent="0.5">
      <c r="B17" s="18" t="s">
        <v>87</v>
      </c>
      <c r="C17" s="17">
        <v>3.25778202029091E-2</v>
      </c>
      <c r="D17" s="17">
        <v>2.27761888158538E-2</v>
      </c>
      <c r="E17" s="17">
        <v>4.0227876307797797E-2</v>
      </c>
      <c r="F17" s="17"/>
      <c r="G17" s="17">
        <v>2.6083038749976799E-2</v>
      </c>
      <c r="H17" s="17">
        <v>4.0211496057577602E-2</v>
      </c>
      <c r="I17" s="17">
        <v>2.8063868981032799E-2</v>
      </c>
      <c r="J17" s="17">
        <v>2.8219134317768998E-2</v>
      </c>
      <c r="K17" s="17">
        <v>4.26794842860806E-2</v>
      </c>
      <c r="L17" s="17">
        <v>3.0325412071616199E-2</v>
      </c>
      <c r="M17" s="17"/>
      <c r="N17" s="17">
        <v>2.7530293904475901E-2</v>
      </c>
      <c r="O17" s="17">
        <v>2.1961266145952601E-2</v>
      </c>
      <c r="P17" s="17">
        <v>4.2151436352598E-2</v>
      </c>
      <c r="Q17" s="17">
        <v>4.1765627907349202E-2</v>
      </c>
      <c r="R17" s="17"/>
      <c r="S17" s="17">
        <v>1.31876192504016E-2</v>
      </c>
      <c r="T17" s="17">
        <v>9.1676588114022895E-3</v>
      </c>
      <c r="U17" s="17">
        <v>5.0318664122565797E-2</v>
      </c>
      <c r="V17" s="17">
        <v>2.5017602124771599E-2</v>
      </c>
      <c r="W17" s="17">
        <v>6.1803084225914601E-2</v>
      </c>
      <c r="X17" s="17">
        <v>3.9258356512781901E-2</v>
      </c>
      <c r="Y17" s="17">
        <v>3.0980547207366899E-2</v>
      </c>
      <c r="Z17" s="17">
        <v>4.7118489685238699E-2</v>
      </c>
      <c r="AA17" s="17">
        <v>4.9163563715328602E-2</v>
      </c>
      <c r="AB17" s="17">
        <v>1.7966414745150799E-2</v>
      </c>
      <c r="AC17" s="17">
        <v>3.1186705288397398E-2</v>
      </c>
      <c r="AD17" s="17">
        <v>7.3793602099276795E-2</v>
      </c>
      <c r="AE17" s="17"/>
      <c r="AF17" s="17">
        <v>3.9026213774821503E-2</v>
      </c>
      <c r="AG17" s="17">
        <v>1.7188801061104202E-2</v>
      </c>
      <c r="AH17" s="17">
        <v>4.5785979695570897E-2</v>
      </c>
      <c r="AI17" s="17"/>
      <c r="AJ17" s="17">
        <v>3.3741150017932799E-2</v>
      </c>
      <c r="AK17" s="17">
        <v>2.3442795563627501E-2</v>
      </c>
      <c r="AL17" s="17">
        <v>2.5810405077271701E-2</v>
      </c>
      <c r="AM17" s="17">
        <v>6.7470268557473401E-2</v>
      </c>
      <c r="AN17" s="17">
        <v>5.4909965408363598E-2</v>
      </c>
      <c r="AO17" s="17"/>
      <c r="AP17" s="17">
        <v>2.84403819890395E-2</v>
      </c>
      <c r="AQ17" s="17">
        <v>2.0190912566462899E-2</v>
      </c>
      <c r="AR17" s="17">
        <v>2.72651310226362E-2</v>
      </c>
    </row>
    <row r="18" spans="2:44" x14ac:dyDescent="0.5">
      <c r="B18" s="18" t="s">
        <v>149</v>
      </c>
      <c r="C18" s="19">
        <v>3.0714826048405201E-3</v>
      </c>
      <c r="D18" s="19">
        <v>2.6665278970169201E-3</v>
      </c>
      <c r="E18" s="19">
        <v>3.44385920641421E-3</v>
      </c>
      <c r="F18" s="19"/>
      <c r="G18" s="19">
        <v>5.2997603915029903E-3</v>
      </c>
      <c r="H18" s="19">
        <v>0</v>
      </c>
      <c r="I18" s="19">
        <v>3.5196177675627899E-3</v>
      </c>
      <c r="J18" s="19">
        <v>4.1842899860819001E-3</v>
      </c>
      <c r="K18" s="19">
        <v>0</v>
      </c>
      <c r="L18" s="19">
        <v>4.95677719857022E-3</v>
      </c>
      <c r="M18" s="19"/>
      <c r="N18" s="19">
        <v>4.3334795303042999E-3</v>
      </c>
      <c r="O18" s="19">
        <v>0</v>
      </c>
      <c r="P18" s="19">
        <v>6.1007747541640296E-3</v>
      </c>
      <c r="Q18" s="19">
        <v>2.29055757318322E-3</v>
      </c>
      <c r="R18" s="19"/>
      <c r="S18" s="19">
        <v>0</v>
      </c>
      <c r="T18" s="19">
        <v>5.5131469834336696E-3</v>
      </c>
      <c r="U18" s="19">
        <v>0</v>
      </c>
      <c r="V18" s="19">
        <v>5.61619717159818E-3</v>
      </c>
      <c r="W18" s="19">
        <v>0</v>
      </c>
      <c r="X18" s="19">
        <v>7.0635209332408399E-3</v>
      </c>
      <c r="Y18" s="19">
        <v>0</v>
      </c>
      <c r="Z18" s="19">
        <v>3.1464119544341099E-2</v>
      </c>
      <c r="AA18" s="19">
        <v>0</v>
      </c>
      <c r="AB18" s="19">
        <v>0</v>
      </c>
      <c r="AC18" s="19">
        <v>0</v>
      </c>
      <c r="AD18" s="19">
        <v>0</v>
      </c>
      <c r="AE18" s="19"/>
      <c r="AF18" s="19">
        <v>3.1832508857898901E-3</v>
      </c>
      <c r="AG18" s="19">
        <v>0</v>
      </c>
      <c r="AH18" s="19">
        <v>8.7147579420358608E-3</v>
      </c>
      <c r="AI18" s="19"/>
      <c r="AJ18" s="19">
        <v>1.7002792685616799E-3</v>
      </c>
      <c r="AK18" s="19">
        <v>0</v>
      </c>
      <c r="AL18" s="19">
        <v>0</v>
      </c>
      <c r="AM18" s="19">
        <v>0</v>
      </c>
      <c r="AN18" s="19">
        <v>8.7265847974662396E-3</v>
      </c>
      <c r="AO18" s="19"/>
      <c r="AP18" s="19">
        <v>0</v>
      </c>
      <c r="AQ18" s="19">
        <v>1.65770455536796E-3</v>
      </c>
      <c r="AR18" s="19">
        <v>0</v>
      </c>
    </row>
    <row r="19" spans="2:44" x14ac:dyDescent="0.5">
      <c r="B19" s="16" t="s">
        <v>414</v>
      </c>
    </row>
    <row r="20" spans="2:44" x14ac:dyDescent="0.5">
      <c r="B20" t="s">
        <v>76</v>
      </c>
    </row>
    <row r="21" spans="2:44" x14ac:dyDescent="0.5">
      <c r="B21" t="s">
        <v>77</v>
      </c>
    </row>
    <row r="23" spans="2:44" x14ac:dyDescent="0.5">
      <c r="B23" s="8" t="str">
        <f>HYPERLINK("#'Contents'!A1", "Return to Contents")</f>
        <v>Return to Contents</v>
      </c>
    </row>
  </sheetData>
  <mergeCells count="8">
    <mergeCell ref="AJ5:AN5"/>
    <mergeCell ref="AP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B2:AR23"/>
  <sheetViews>
    <sheetView showGridLines="0" topLeftCell="A8" workbookViewId="0">
      <pane xSplit="2" topLeftCell="C1" activePane="topRight" state="frozen"/>
      <selection pane="topRight" activeCell="B19" sqref="B19"/>
    </sheetView>
  </sheetViews>
  <sheetFormatPr defaultColWidth="10.8203125" defaultRowHeight="14.35" x14ac:dyDescent="0.5"/>
  <cols>
    <col min="2" max="2" width="25.703125" customWidth="1"/>
    <col min="3" max="5" width="10.703125" customWidth="1"/>
    <col min="6" max="6" width="2.17578125" customWidth="1"/>
    <col min="7" max="12" width="10.703125" customWidth="1"/>
    <col min="13" max="13" width="2.17578125" customWidth="1"/>
    <col min="14" max="17" width="10.703125" customWidth="1"/>
    <col min="18" max="18" width="2.17578125" customWidth="1"/>
    <col min="19" max="30" width="10.703125" customWidth="1"/>
    <col min="31" max="31" width="2.17578125" customWidth="1"/>
    <col min="32" max="34" width="10.703125" customWidth="1"/>
    <col min="35" max="35" width="2.17578125" customWidth="1"/>
    <col min="36" max="40" width="10.703125" customWidth="1"/>
    <col min="41" max="41" width="2.17578125" customWidth="1"/>
    <col min="42" max="44" width="10.703125" customWidth="1"/>
    <col min="45" max="45" width="2.17578125" customWidth="1"/>
  </cols>
  <sheetData>
    <row r="2" spans="2:44" ht="40" customHeight="1" x14ac:dyDescent="0.5">
      <c r="D2" s="30" t="s">
        <v>339</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row>
    <row r="5" spans="2:44" ht="30" customHeight="1" x14ac:dyDescent="0.5">
      <c r="B5" s="15"/>
      <c r="C5" s="15"/>
      <c r="D5" s="29" t="s">
        <v>50</v>
      </c>
      <c r="E5" s="29"/>
      <c r="F5" s="15"/>
      <c r="G5" s="29" t="s">
        <v>51</v>
      </c>
      <c r="H5" s="29"/>
      <c r="I5" s="29"/>
      <c r="J5" s="29"/>
      <c r="K5" s="29"/>
      <c r="L5" s="29"/>
      <c r="M5" s="15"/>
      <c r="N5" s="29" t="s">
        <v>52</v>
      </c>
      <c r="O5" s="29"/>
      <c r="P5" s="29"/>
      <c r="Q5" s="29"/>
      <c r="R5" s="15"/>
      <c r="S5" s="29" t="s">
        <v>53</v>
      </c>
      <c r="T5" s="29"/>
      <c r="U5" s="29"/>
      <c r="V5" s="29"/>
      <c r="W5" s="29"/>
      <c r="X5" s="29"/>
      <c r="Y5" s="29"/>
      <c r="Z5" s="29"/>
      <c r="AA5" s="29"/>
      <c r="AB5" s="29"/>
      <c r="AC5" s="29"/>
      <c r="AD5" s="29"/>
      <c r="AE5" s="15"/>
      <c r="AF5" s="29" t="s">
        <v>54</v>
      </c>
      <c r="AG5" s="29"/>
      <c r="AH5" s="29"/>
      <c r="AI5" s="15"/>
      <c r="AJ5" s="29" t="s">
        <v>55</v>
      </c>
      <c r="AK5" s="29"/>
      <c r="AL5" s="29"/>
      <c r="AM5" s="29"/>
      <c r="AN5" s="29"/>
      <c r="AO5" s="15"/>
      <c r="AP5" s="29" t="s">
        <v>56</v>
      </c>
      <c r="AQ5" s="29"/>
      <c r="AR5" s="29"/>
    </row>
    <row r="6" spans="2:44" ht="43" x14ac:dyDescent="0.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row>
    <row r="7" spans="2:44" ht="30" customHeight="1" x14ac:dyDescent="0.5">
      <c r="B7" s="10" t="s">
        <v>18</v>
      </c>
      <c r="C7" s="10">
        <v>914</v>
      </c>
      <c r="D7" s="10">
        <v>451</v>
      </c>
      <c r="E7" s="10">
        <v>460</v>
      </c>
      <c r="F7" s="10"/>
      <c r="G7" s="10">
        <v>115</v>
      </c>
      <c r="H7" s="10">
        <v>118</v>
      </c>
      <c r="I7" s="10">
        <v>152</v>
      </c>
      <c r="J7" s="10">
        <v>164</v>
      </c>
      <c r="K7" s="10">
        <v>147</v>
      </c>
      <c r="L7" s="10">
        <v>218</v>
      </c>
      <c r="M7" s="10"/>
      <c r="N7" s="10">
        <v>262</v>
      </c>
      <c r="O7" s="10">
        <v>274</v>
      </c>
      <c r="P7" s="10">
        <v>168</v>
      </c>
      <c r="Q7" s="10">
        <v>207</v>
      </c>
      <c r="R7" s="10"/>
      <c r="S7" s="10">
        <v>129</v>
      </c>
      <c r="T7" s="10">
        <v>134</v>
      </c>
      <c r="U7" s="10">
        <v>65</v>
      </c>
      <c r="V7" s="10">
        <v>78</v>
      </c>
      <c r="W7" s="10">
        <v>64</v>
      </c>
      <c r="X7" s="10">
        <v>92</v>
      </c>
      <c r="Y7" s="10">
        <v>72</v>
      </c>
      <c r="Z7" s="10">
        <v>40</v>
      </c>
      <c r="AA7" s="10">
        <v>95</v>
      </c>
      <c r="AB7" s="10">
        <v>63</v>
      </c>
      <c r="AC7" s="10">
        <v>58</v>
      </c>
      <c r="AD7" s="10">
        <v>24</v>
      </c>
      <c r="AE7" s="10"/>
      <c r="AF7" s="10">
        <v>289</v>
      </c>
      <c r="AG7" s="10">
        <v>417</v>
      </c>
      <c r="AH7" s="10">
        <v>124</v>
      </c>
      <c r="AI7" s="10"/>
      <c r="AJ7" s="10">
        <v>277</v>
      </c>
      <c r="AK7" s="10">
        <v>268</v>
      </c>
      <c r="AL7" s="10">
        <v>78</v>
      </c>
      <c r="AM7" s="10">
        <v>11</v>
      </c>
      <c r="AN7" s="10">
        <v>123</v>
      </c>
      <c r="AO7" s="10"/>
      <c r="AP7" s="10">
        <v>157</v>
      </c>
      <c r="AQ7" s="10">
        <v>358</v>
      </c>
      <c r="AR7" s="10">
        <v>65</v>
      </c>
    </row>
    <row r="8" spans="2:44" ht="30" customHeight="1" x14ac:dyDescent="0.5">
      <c r="B8" s="11" t="s">
        <v>19</v>
      </c>
      <c r="C8" s="11">
        <v>906</v>
      </c>
      <c r="D8" s="11">
        <v>455</v>
      </c>
      <c r="E8" s="11">
        <v>449</v>
      </c>
      <c r="F8" s="11"/>
      <c r="G8" s="11">
        <v>110</v>
      </c>
      <c r="H8" s="11">
        <v>136</v>
      </c>
      <c r="I8" s="11">
        <v>156</v>
      </c>
      <c r="J8" s="11">
        <v>168</v>
      </c>
      <c r="K8" s="11">
        <v>137</v>
      </c>
      <c r="L8" s="11">
        <v>199</v>
      </c>
      <c r="M8" s="11"/>
      <c r="N8" s="11">
        <v>257</v>
      </c>
      <c r="O8" s="11">
        <v>261</v>
      </c>
      <c r="P8" s="11">
        <v>178</v>
      </c>
      <c r="Q8" s="11">
        <v>208</v>
      </c>
      <c r="R8" s="11"/>
      <c r="S8" s="11">
        <v>125</v>
      </c>
      <c r="T8" s="11">
        <v>130</v>
      </c>
      <c r="U8" s="11">
        <v>64</v>
      </c>
      <c r="V8" s="11">
        <v>78</v>
      </c>
      <c r="W8" s="11">
        <v>64</v>
      </c>
      <c r="X8" s="11">
        <v>85</v>
      </c>
      <c r="Y8" s="11">
        <v>71</v>
      </c>
      <c r="Z8" s="11">
        <v>38</v>
      </c>
      <c r="AA8" s="11">
        <v>92</v>
      </c>
      <c r="AB8" s="11">
        <v>77</v>
      </c>
      <c r="AC8" s="11">
        <v>54</v>
      </c>
      <c r="AD8" s="11">
        <v>28</v>
      </c>
      <c r="AE8" s="11"/>
      <c r="AF8" s="11">
        <v>281</v>
      </c>
      <c r="AG8" s="11">
        <v>418</v>
      </c>
      <c r="AH8" s="11">
        <v>127</v>
      </c>
      <c r="AI8" s="11"/>
      <c r="AJ8" s="11">
        <v>267</v>
      </c>
      <c r="AK8" s="11">
        <v>267</v>
      </c>
      <c r="AL8" s="11">
        <v>75</v>
      </c>
      <c r="AM8" s="11">
        <v>10</v>
      </c>
      <c r="AN8" s="11">
        <v>123</v>
      </c>
      <c r="AO8" s="11"/>
      <c r="AP8" s="11">
        <v>152</v>
      </c>
      <c r="AQ8" s="11">
        <v>354</v>
      </c>
      <c r="AR8" s="11">
        <v>64</v>
      </c>
    </row>
    <row r="9" spans="2:44" ht="28.7" x14ac:dyDescent="0.5">
      <c r="B9" s="18" t="s">
        <v>330</v>
      </c>
      <c r="C9" s="17">
        <v>0.51498267091752803</v>
      </c>
      <c r="D9" s="17">
        <v>0.51307236177053706</v>
      </c>
      <c r="E9" s="17">
        <v>0.51364821950419104</v>
      </c>
      <c r="F9" s="17"/>
      <c r="G9" s="17">
        <v>0.423978406074625</v>
      </c>
      <c r="H9" s="17">
        <v>0.449384938135444</v>
      </c>
      <c r="I9" s="17">
        <v>0.53423902083021202</v>
      </c>
      <c r="J9" s="17">
        <v>0.51811901710242803</v>
      </c>
      <c r="K9" s="17">
        <v>0.59086111195402502</v>
      </c>
      <c r="L9" s="17">
        <v>0.53973002756317101</v>
      </c>
      <c r="M9" s="17"/>
      <c r="N9" s="17">
        <v>0.48675613633171899</v>
      </c>
      <c r="O9" s="17">
        <v>0.55552166159614302</v>
      </c>
      <c r="P9" s="17">
        <v>0.48918940866043897</v>
      </c>
      <c r="Q9" s="17">
        <v>0.51884862480495197</v>
      </c>
      <c r="R9" s="17"/>
      <c r="S9" s="17">
        <v>0.47181044259996202</v>
      </c>
      <c r="T9" s="17">
        <v>0.47903513947222798</v>
      </c>
      <c r="U9" s="17">
        <v>0.55018926023890502</v>
      </c>
      <c r="V9" s="17">
        <v>0.53055056079187801</v>
      </c>
      <c r="W9" s="17">
        <v>0.45603484605045502</v>
      </c>
      <c r="X9" s="17">
        <v>0.57695802994530299</v>
      </c>
      <c r="Y9" s="17">
        <v>0.53261094220886596</v>
      </c>
      <c r="Z9" s="17">
        <v>0.41259918639874099</v>
      </c>
      <c r="AA9" s="17">
        <v>0.60786823471096796</v>
      </c>
      <c r="AB9" s="17">
        <v>0.44538754737564501</v>
      </c>
      <c r="AC9" s="17">
        <v>0.64185952079790298</v>
      </c>
      <c r="AD9" s="17">
        <v>0.43362060376549699</v>
      </c>
      <c r="AE9" s="17"/>
      <c r="AF9" s="17">
        <v>0.52942612567646696</v>
      </c>
      <c r="AG9" s="17">
        <v>0.52980435057077002</v>
      </c>
      <c r="AH9" s="17">
        <v>0.46688006648020702</v>
      </c>
      <c r="AI9" s="17"/>
      <c r="AJ9" s="17">
        <v>0.49074795141259298</v>
      </c>
      <c r="AK9" s="17">
        <v>0.56412019741322095</v>
      </c>
      <c r="AL9" s="17">
        <v>0.448519948920307</v>
      </c>
      <c r="AM9" s="17">
        <v>0.62542080658126098</v>
      </c>
      <c r="AN9" s="17">
        <v>0.475648211180347</v>
      </c>
      <c r="AO9" s="17"/>
      <c r="AP9" s="17">
        <v>0.40955125121328101</v>
      </c>
      <c r="AQ9" s="17">
        <v>0.552239070391499</v>
      </c>
      <c r="AR9" s="17">
        <v>0.47387461595144098</v>
      </c>
    </row>
    <row r="10" spans="2:44" ht="43" x14ac:dyDescent="0.5">
      <c r="B10" s="18" t="s">
        <v>332</v>
      </c>
      <c r="C10" s="17">
        <v>0.44833096920973903</v>
      </c>
      <c r="D10" s="17">
        <v>0.48073145623771002</v>
      </c>
      <c r="E10" s="17">
        <v>0.41604616221110002</v>
      </c>
      <c r="F10" s="17"/>
      <c r="G10" s="17">
        <v>0.38501971805963903</v>
      </c>
      <c r="H10" s="17">
        <v>0.45323600964316102</v>
      </c>
      <c r="I10" s="17">
        <v>0.41176308327722899</v>
      </c>
      <c r="J10" s="17">
        <v>0.43551619980572998</v>
      </c>
      <c r="K10" s="17">
        <v>0.42162467709197199</v>
      </c>
      <c r="L10" s="17">
        <v>0.53765611560184301</v>
      </c>
      <c r="M10" s="17"/>
      <c r="N10" s="17">
        <v>0.47860164919767401</v>
      </c>
      <c r="O10" s="17">
        <v>0.45784388709874102</v>
      </c>
      <c r="P10" s="17">
        <v>0.42108344956125199</v>
      </c>
      <c r="Q10" s="17">
        <v>0.41432380000084001</v>
      </c>
      <c r="R10" s="17"/>
      <c r="S10" s="17">
        <v>0.44640244767145698</v>
      </c>
      <c r="T10" s="17">
        <v>0.42004235404267698</v>
      </c>
      <c r="U10" s="17">
        <v>0.45713652211347999</v>
      </c>
      <c r="V10" s="17">
        <v>0.37827554953408499</v>
      </c>
      <c r="W10" s="17">
        <v>0.54397015145833305</v>
      </c>
      <c r="X10" s="17">
        <v>0.41441492586736201</v>
      </c>
      <c r="Y10" s="17">
        <v>0.55359935280887396</v>
      </c>
      <c r="Z10" s="17">
        <v>0.52159706993081101</v>
      </c>
      <c r="AA10" s="17">
        <v>0.46536582878850802</v>
      </c>
      <c r="AB10" s="17">
        <v>0.37937983103890899</v>
      </c>
      <c r="AC10" s="17">
        <v>0.40239864091958</v>
      </c>
      <c r="AD10" s="17">
        <v>0.50215026903523796</v>
      </c>
      <c r="AE10" s="17"/>
      <c r="AF10" s="17">
        <v>0.44385283016778498</v>
      </c>
      <c r="AG10" s="17">
        <v>0.47324292148557201</v>
      </c>
      <c r="AH10" s="17">
        <v>0.38114509354988702</v>
      </c>
      <c r="AI10" s="17"/>
      <c r="AJ10" s="17">
        <v>0.46592426505476298</v>
      </c>
      <c r="AK10" s="17">
        <v>0.46213198010696299</v>
      </c>
      <c r="AL10" s="17">
        <v>0.48310260525809301</v>
      </c>
      <c r="AM10" s="17">
        <v>0.27028462000404002</v>
      </c>
      <c r="AN10" s="17">
        <v>0.40162137449119101</v>
      </c>
      <c r="AO10" s="17"/>
      <c r="AP10" s="17">
        <v>0.474360665153369</v>
      </c>
      <c r="AQ10" s="17">
        <v>0.47010633714363498</v>
      </c>
      <c r="AR10" s="17">
        <v>0.47062093733357202</v>
      </c>
    </row>
    <row r="11" spans="2:44" ht="43" x14ac:dyDescent="0.5">
      <c r="B11" s="18" t="s">
        <v>331</v>
      </c>
      <c r="C11" s="17">
        <v>0.41371441528444802</v>
      </c>
      <c r="D11" s="17">
        <v>0.40464861765020599</v>
      </c>
      <c r="E11" s="17">
        <v>0.42142994992555199</v>
      </c>
      <c r="F11" s="17"/>
      <c r="G11" s="17">
        <v>0.41504906021820198</v>
      </c>
      <c r="H11" s="17">
        <v>0.419142392424531</v>
      </c>
      <c r="I11" s="17">
        <v>0.41610624930297002</v>
      </c>
      <c r="J11" s="17">
        <v>0.39366594666246002</v>
      </c>
      <c r="K11" s="17">
        <v>0.43253460243650399</v>
      </c>
      <c r="L11" s="17">
        <v>0.41139108049100098</v>
      </c>
      <c r="M11" s="17"/>
      <c r="N11" s="17">
        <v>0.44533114391267298</v>
      </c>
      <c r="O11" s="17">
        <v>0.43909546163741803</v>
      </c>
      <c r="P11" s="17">
        <v>0.34759782840103798</v>
      </c>
      <c r="Q11" s="17">
        <v>0.39553310901601801</v>
      </c>
      <c r="R11" s="17"/>
      <c r="S11" s="17">
        <v>0.49193181984568901</v>
      </c>
      <c r="T11" s="17">
        <v>0.35768018821528003</v>
      </c>
      <c r="U11" s="17">
        <v>0.52763286280413702</v>
      </c>
      <c r="V11" s="17">
        <v>0.47894500316912098</v>
      </c>
      <c r="W11" s="17">
        <v>0.42584873265478002</v>
      </c>
      <c r="X11" s="17">
        <v>0.356863647451513</v>
      </c>
      <c r="Y11" s="17">
        <v>0.33313683851778603</v>
      </c>
      <c r="Z11" s="17">
        <v>0.43000658979940898</v>
      </c>
      <c r="AA11" s="17">
        <v>0.39891802510291502</v>
      </c>
      <c r="AB11" s="17">
        <v>0.36965814022877902</v>
      </c>
      <c r="AC11" s="17">
        <v>0.47995492972166898</v>
      </c>
      <c r="AD11" s="17">
        <v>0.25347500404109302</v>
      </c>
      <c r="AE11" s="17"/>
      <c r="AF11" s="17">
        <v>0.38625730761615201</v>
      </c>
      <c r="AG11" s="17">
        <v>0.42680485970617399</v>
      </c>
      <c r="AH11" s="17">
        <v>0.42450820122195299</v>
      </c>
      <c r="AI11" s="17"/>
      <c r="AJ11" s="17">
        <v>0.421664707585305</v>
      </c>
      <c r="AK11" s="17">
        <v>0.39729467920675199</v>
      </c>
      <c r="AL11" s="17">
        <v>0.33395969402491099</v>
      </c>
      <c r="AM11" s="17">
        <v>0.26979625059121698</v>
      </c>
      <c r="AN11" s="17">
        <v>0.39651434508612399</v>
      </c>
      <c r="AO11" s="17"/>
      <c r="AP11" s="17">
        <v>0.39806516353706001</v>
      </c>
      <c r="AQ11" s="17">
        <v>0.41975423531070399</v>
      </c>
      <c r="AR11" s="17">
        <v>0.41481437112610903</v>
      </c>
    </row>
    <row r="12" spans="2:44" ht="43" x14ac:dyDescent="0.5">
      <c r="B12" s="18" t="s">
        <v>333</v>
      </c>
      <c r="C12" s="17">
        <v>0.41217524819706902</v>
      </c>
      <c r="D12" s="17">
        <v>0.450479258680481</v>
      </c>
      <c r="E12" s="17">
        <v>0.37401563236795698</v>
      </c>
      <c r="F12" s="17"/>
      <c r="G12" s="17">
        <v>0.26711284545596597</v>
      </c>
      <c r="H12" s="17">
        <v>0.45202699354229497</v>
      </c>
      <c r="I12" s="17">
        <v>0.40087344962034099</v>
      </c>
      <c r="J12" s="17">
        <v>0.34178064002805703</v>
      </c>
      <c r="K12" s="17">
        <v>0.46647357897063302</v>
      </c>
      <c r="L12" s="17">
        <v>0.49571462350665202</v>
      </c>
      <c r="M12" s="17"/>
      <c r="N12" s="17">
        <v>0.43090930272092298</v>
      </c>
      <c r="O12" s="17">
        <v>0.42426926067931697</v>
      </c>
      <c r="P12" s="17">
        <v>0.40326473004421198</v>
      </c>
      <c r="Q12" s="17">
        <v>0.37302727429892901</v>
      </c>
      <c r="R12" s="17"/>
      <c r="S12" s="17">
        <v>0.43185459796887199</v>
      </c>
      <c r="T12" s="17">
        <v>0.354073184046511</v>
      </c>
      <c r="U12" s="17">
        <v>0.42151741654723002</v>
      </c>
      <c r="V12" s="17">
        <v>0.47452122581196898</v>
      </c>
      <c r="W12" s="17">
        <v>0.41030908960394102</v>
      </c>
      <c r="X12" s="17">
        <v>0.45976393542014499</v>
      </c>
      <c r="Y12" s="17">
        <v>0.39489733095919</v>
      </c>
      <c r="Z12" s="17">
        <v>0.441672467545345</v>
      </c>
      <c r="AA12" s="17">
        <v>0.40691204145613402</v>
      </c>
      <c r="AB12" s="17">
        <v>0.39712028999670101</v>
      </c>
      <c r="AC12" s="17">
        <v>0.36176623390212598</v>
      </c>
      <c r="AD12" s="17">
        <v>0.417112993833612</v>
      </c>
      <c r="AE12" s="17"/>
      <c r="AF12" s="17">
        <v>0.422095284005501</v>
      </c>
      <c r="AG12" s="17">
        <v>0.420300249935458</v>
      </c>
      <c r="AH12" s="17">
        <v>0.443616740195374</v>
      </c>
      <c r="AI12" s="17"/>
      <c r="AJ12" s="17">
        <v>0.47426786821873801</v>
      </c>
      <c r="AK12" s="17">
        <v>0.38959880870736202</v>
      </c>
      <c r="AL12" s="17">
        <v>0.423218490032644</v>
      </c>
      <c r="AM12" s="17">
        <v>0.44890043894868797</v>
      </c>
      <c r="AN12" s="17">
        <v>0.36094243711504898</v>
      </c>
      <c r="AO12" s="17"/>
      <c r="AP12" s="17">
        <v>0.50397147424242095</v>
      </c>
      <c r="AQ12" s="17">
        <v>0.39661278920826398</v>
      </c>
      <c r="AR12" s="17">
        <v>0.41917449308168903</v>
      </c>
    </row>
    <row r="13" spans="2:44" ht="28.7" x14ac:dyDescent="0.5">
      <c r="B13" s="18" t="s">
        <v>334</v>
      </c>
      <c r="C13" s="17">
        <v>0.402456849695282</v>
      </c>
      <c r="D13" s="17">
        <v>0.42168912613320397</v>
      </c>
      <c r="E13" s="17">
        <v>0.38568666581823502</v>
      </c>
      <c r="F13" s="17"/>
      <c r="G13" s="17">
        <v>0.32191961656790702</v>
      </c>
      <c r="H13" s="17">
        <v>0.35297921131742799</v>
      </c>
      <c r="I13" s="17">
        <v>0.40075741570727103</v>
      </c>
      <c r="J13" s="17">
        <v>0.38376788504610099</v>
      </c>
      <c r="K13" s="17">
        <v>0.444707508203182</v>
      </c>
      <c r="L13" s="17">
        <v>0.46846425214113502</v>
      </c>
      <c r="M13" s="17"/>
      <c r="N13" s="17">
        <v>0.39778261044351398</v>
      </c>
      <c r="O13" s="17">
        <v>0.40428137561187699</v>
      </c>
      <c r="P13" s="17">
        <v>0.41337614406470302</v>
      </c>
      <c r="Q13" s="17">
        <v>0.392727777027707</v>
      </c>
      <c r="R13" s="17"/>
      <c r="S13" s="17">
        <v>0.30307932878057398</v>
      </c>
      <c r="T13" s="17">
        <v>0.38457773885079599</v>
      </c>
      <c r="U13" s="17">
        <v>0.42500416924749301</v>
      </c>
      <c r="V13" s="17">
        <v>0.41621624156672499</v>
      </c>
      <c r="W13" s="17">
        <v>0.47184332476297203</v>
      </c>
      <c r="X13" s="17">
        <v>0.47435338432485902</v>
      </c>
      <c r="Y13" s="17">
        <v>0.368303665749942</v>
      </c>
      <c r="Z13" s="17">
        <v>0.449139147773366</v>
      </c>
      <c r="AA13" s="17">
        <v>0.48934529580164898</v>
      </c>
      <c r="AB13" s="17">
        <v>0.35335221306709602</v>
      </c>
      <c r="AC13" s="17">
        <v>0.33639942593586603</v>
      </c>
      <c r="AD13" s="17">
        <v>0.46056786837941099</v>
      </c>
      <c r="AE13" s="17"/>
      <c r="AF13" s="17">
        <v>0.40779218603787099</v>
      </c>
      <c r="AG13" s="17">
        <v>0.416521026372002</v>
      </c>
      <c r="AH13" s="17">
        <v>0.41780265994836702</v>
      </c>
      <c r="AI13" s="17"/>
      <c r="AJ13" s="17">
        <v>0.41916572365017502</v>
      </c>
      <c r="AK13" s="17">
        <v>0.43087978322188197</v>
      </c>
      <c r="AL13" s="17">
        <v>0.272763740656847</v>
      </c>
      <c r="AM13" s="17">
        <v>0.35922820979317999</v>
      </c>
      <c r="AN13" s="17">
        <v>0.38317400998180501</v>
      </c>
      <c r="AO13" s="17"/>
      <c r="AP13" s="17">
        <v>0.37943706321248899</v>
      </c>
      <c r="AQ13" s="17">
        <v>0.429925796649269</v>
      </c>
      <c r="AR13" s="17">
        <v>0.30956984988566699</v>
      </c>
    </row>
    <row r="14" spans="2:44" ht="43" x14ac:dyDescent="0.5">
      <c r="B14" s="18" t="s">
        <v>335</v>
      </c>
      <c r="C14" s="17">
        <v>0.30436645628012698</v>
      </c>
      <c r="D14" s="17">
        <v>0.33678739284560699</v>
      </c>
      <c r="E14" s="17">
        <v>0.26931659308392703</v>
      </c>
      <c r="F14" s="17"/>
      <c r="G14" s="17">
        <v>0.30666965600239698</v>
      </c>
      <c r="H14" s="17">
        <v>0.30087036967140601</v>
      </c>
      <c r="I14" s="17">
        <v>0.35057774676827003</v>
      </c>
      <c r="J14" s="17">
        <v>0.25954734362728799</v>
      </c>
      <c r="K14" s="17">
        <v>0.30210390844370399</v>
      </c>
      <c r="L14" s="17">
        <v>0.308617390456566</v>
      </c>
      <c r="M14" s="17"/>
      <c r="N14" s="17">
        <v>0.287765976305426</v>
      </c>
      <c r="O14" s="17">
        <v>0.316605805645848</v>
      </c>
      <c r="P14" s="17">
        <v>0.32697142248435201</v>
      </c>
      <c r="Q14" s="17">
        <v>0.28027869023773699</v>
      </c>
      <c r="R14" s="17"/>
      <c r="S14" s="17">
        <v>0.32882217885762699</v>
      </c>
      <c r="T14" s="17">
        <v>0.24795594664371401</v>
      </c>
      <c r="U14" s="17">
        <v>0.25337314933003102</v>
      </c>
      <c r="V14" s="17">
        <v>0.36249793763191701</v>
      </c>
      <c r="W14" s="17">
        <v>0.24872709002583601</v>
      </c>
      <c r="X14" s="17">
        <v>0.31520144933945798</v>
      </c>
      <c r="Y14" s="17">
        <v>0.34011054350256098</v>
      </c>
      <c r="Z14" s="17">
        <v>0.31790108868594802</v>
      </c>
      <c r="AA14" s="17">
        <v>0.311901401804623</v>
      </c>
      <c r="AB14" s="17">
        <v>0.33248128046424202</v>
      </c>
      <c r="AC14" s="17">
        <v>0.309266348598292</v>
      </c>
      <c r="AD14" s="17">
        <v>0.28333095728970598</v>
      </c>
      <c r="AE14" s="17"/>
      <c r="AF14" s="17">
        <v>0.275943133222945</v>
      </c>
      <c r="AG14" s="17">
        <v>0.32056831741111103</v>
      </c>
      <c r="AH14" s="17">
        <v>0.33520756683451802</v>
      </c>
      <c r="AI14" s="17"/>
      <c r="AJ14" s="17">
        <v>0.30662822194216699</v>
      </c>
      <c r="AK14" s="17">
        <v>0.30372977290568498</v>
      </c>
      <c r="AL14" s="17">
        <v>0.33452876000482601</v>
      </c>
      <c r="AM14" s="17">
        <v>9.20760543412774E-2</v>
      </c>
      <c r="AN14" s="17">
        <v>0.26685282992220499</v>
      </c>
      <c r="AO14" s="17"/>
      <c r="AP14" s="17">
        <v>0.29546729142185602</v>
      </c>
      <c r="AQ14" s="17">
        <v>0.31135187658244301</v>
      </c>
      <c r="AR14" s="17">
        <v>0.35591909700785601</v>
      </c>
    </row>
    <row r="15" spans="2:44" x14ac:dyDescent="0.5">
      <c r="B15" s="18" t="s">
        <v>336</v>
      </c>
      <c r="C15" s="17">
        <v>0.25237841658080001</v>
      </c>
      <c r="D15" s="17">
        <v>0.25077421236339897</v>
      </c>
      <c r="E15" s="17">
        <v>0.253221152845369</v>
      </c>
      <c r="F15" s="17"/>
      <c r="G15" s="17">
        <v>0.249442402750047</v>
      </c>
      <c r="H15" s="17">
        <v>0.238775605538908</v>
      </c>
      <c r="I15" s="17">
        <v>0.27778289036170301</v>
      </c>
      <c r="J15" s="17">
        <v>0.27808794319514801</v>
      </c>
      <c r="K15" s="17">
        <v>0.23161368569898499</v>
      </c>
      <c r="L15" s="17">
        <v>0.235899204208845</v>
      </c>
      <c r="M15" s="17"/>
      <c r="N15" s="17">
        <v>0.25004325543482903</v>
      </c>
      <c r="O15" s="17">
        <v>0.25052993353106001</v>
      </c>
      <c r="P15" s="17">
        <v>0.24554552830193699</v>
      </c>
      <c r="Q15" s="17">
        <v>0.256991730409178</v>
      </c>
      <c r="R15" s="17"/>
      <c r="S15" s="17">
        <v>0.21961088151688199</v>
      </c>
      <c r="T15" s="17">
        <v>0.25346598217038202</v>
      </c>
      <c r="U15" s="17">
        <v>0.355607406909068</v>
      </c>
      <c r="V15" s="17">
        <v>0.31860395135730801</v>
      </c>
      <c r="W15" s="17">
        <v>0.25743621289560598</v>
      </c>
      <c r="X15" s="17">
        <v>0.22524483201392301</v>
      </c>
      <c r="Y15" s="17">
        <v>0.243343299326827</v>
      </c>
      <c r="Z15" s="17">
        <v>0.211677894824435</v>
      </c>
      <c r="AA15" s="17">
        <v>0.30447755278495697</v>
      </c>
      <c r="AB15" s="17">
        <v>0.16620996932416299</v>
      </c>
      <c r="AC15" s="17">
        <v>0.26066663822184599</v>
      </c>
      <c r="AD15" s="17">
        <v>0.17437104786112601</v>
      </c>
      <c r="AE15" s="17"/>
      <c r="AF15" s="17">
        <v>0.27289587719495001</v>
      </c>
      <c r="AG15" s="17">
        <v>0.250889812696174</v>
      </c>
      <c r="AH15" s="17">
        <v>0.21964039197135499</v>
      </c>
      <c r="AI15" s="17"/>
      <c r="AJ15" s="17">
        <v>0.27222306297600402</v>
      </c>
      <c r="AK15" s="17">
        <v>0.25358205908721099</v>
      </c>
      <c r="AL15" s="17">
        <v>0.24045650942933</v>
      </c>
      <c r="AM15" s="17">
        <v>8.0452410877934297E-2</v>
      </c>
      <c r="AN15" s="17">
        <v>0.22340664985308101</v>
      </c>
      <c r="AO15" s="17"/>
      <c r="AP15" s="17">
        <v>0.254526699337905</v>
      </c>
      <c r="AQ15" s="17">
        <v>0.240531697509</v>
      </c>
      <c r="AR15" s="17">
        <v>0.31106220148050201</v>
      </c>
    </row>
    <row r="16" spans="2:44" ht="28.7" x14ac:dyDescent="0.5">
      <c r="B16" s="18" t="s">
        <v>337</v>
      </c>
      <c r="C16" s="17">
        <v>0.18381483033523799</v>
      </c>
      <c r="D16" s="17">
        <v>0.185811886859267</v>
      </c>
      <c r="E16" s="17">
        <v>0.18090754805069201</v>
      </c>
      <c r="F16" s="17"/>
      <c r="G16" s="17">
        <v>0.26016718434163599</v>
      </c>
      <c r="H16" s="17">
        <v>0.25355716821824098</v>
      </c>
      <c r="I16" s="17">
        <v>0.22759195716542799</v>
      </c>
      <c r="J16" s="17">
        <v>0.18203442229948599</v>
      </c>
      <c r="K16" s="17">
        <v>0.148716082947358</v>
      </c>
      <c r="L16" s="17">
        <v>8.5658682236132502E-2</v>
      </c>
      <c r="M16" s="17"/>
      <c r="N16" s="17">
        <v>0.15740200410285099</v>
      </c>
      <c r="O16" s="17">
        <v>0.18333905985031601</v>
      </c>
      <c r="P16" s="17">
        <v>0.21893019152447801</v>
      </c>
      <c r="Q16" s="17">
        <v>0.184363122721518</v>
      </c>
      <c r="R16" s="17"/>
      <c r="S16" s="17">
        <v>0.24470526864366199</v>
      </c>
      <c r="T16" s="17">
        <v>0.11399043601210999</v>
      </c>
      <c r="U16" s="17">
        <v>0.19736816145002001</v>
      </c>
      <c r="V16" s="17">
        <v>0.17945032012949799</v>
      </c>
      <c r="W16" s="17">
        <v>0.199263125565286</v>
      </c>
      <c r="X16" s="17">
        <v>0.24970956512841999</v>
      </c>
      <c r="Y16" s="17">
        <v>0.17065847398688699</v>
      </c>
      <c r="Z16" s="17">
        <v>0.24112806924643801</v>
      </c>
      <c r="AA16" s="17">
        <v>0.204632488731013</v>
      </c>
      <c r="AB16" s="17">
        <v>0.114005758785352</v>
      </c>
      <c r="AC16" s="17">
        <v>0.145258021030512</v>
      </c>
      <c r="AD16" s="17">
        <v>0.13218450029259701</v>
      </c>
      <c r="AE16" s="17"/>
      <c r="AF16" s="17">
        <v>0.16643399461228101</v>
      </c>
      <c r="AG16" s="17">
        <v>0.15513687637427601</v>
      </c>
      <c r="AH16" s="17">
        <v>0.24361695604112499</v>
      </c>
      <c r="AI16" s="17"/>
      <c r="AJ16" s="17">
        <v>0.169238198593571</v>
      </c>
      <c r="AK16" s="17">
        <v>0.179715284002751</v>
      </c>
      <c r="AL16" s="17">
        <v>0.19819473051400299</v>
      </c>
      <c r="AM16" s="17">
        <v>0</v>
      </c>
      <c r="AN16" s="17">
        <v>0.18453515043009999</v>
      </c>
      <c r="AO16" s="17"/>
      <c r="AP16" s="17">
        <v>0.14910343854667499</v>
      </c>
      <c r="AQ16" s="17">
        <v>0.194438888116995</v>
      </c>
      <c r="AR16" s="17">
        <v>0.13636795940992499</v>
      </c>
    </row>
    <row r="17" spans="2:44" x14ac:dyDescent="0.5">
      <c r="B17" s="18" t="s">
        <v>87</v>
      </c>
      <c r="C17" s="17">
        <v>1.4294880568315099E-2</v>
      </c>
      <c r="D17" s="17">
        <v>8.1388605298293205E-3</v>
      </c>
      <c r="E17" s="17">
        <v>2.0627619526781299E-2</v>
      </c>
      <c r="F17" s="17"/>
      <c r="G17" s="17">
        <v>1.7343394747559901E-2</v>
      </c>
      <c r="H17" s="17">
        <v>2.29781326747974E-2</v>
      </c>
      <c r="I17" s="17">
        <v>1.3084334197146E-2</v>
      </c>
      <c r="J17" s="17">
        <v>1.29902996859827E-2</v>
      </c>
      <c r="K17" s="17">
        <v>1.31621037962006E-2</v>
      </c>
      <c r="L17" s="17">
        <v>9.5368710557223596E-3</v>
      </c>
      <c r="M17" s="17"/>
      <c r="N17" s="17">
        <v>8.3409746967769201E-3</v>
      </c>
      <c r="O17" s="17">
        <v>1.0799019120025099E-2</v>
      </c>
      <c r="P17" s="17">
        <v>2.3004545552810899E-2</v>
      </c>
      <c r="Q17" s="17">
        <v>1.8805736718636001E-2</v>
      </c>
      <c r="R17" s="17"/>
      <c r="S17" s="17">
        <v>6.8724009250365602E-3</v>
      </c>
      <c r="T17" s="17">
        <v>1.46586933516917E-2</v>
      </c>
      <c r="U17" s="17">
        <v>3.1255152353958301E-2</v>
      </c>
      <c r="V17" s="17">
        <v>5.1888598762643498E-2</v>
      </c>
      <c r="W17" s="17">
        <v>0</v>
      </c>
      <c r="X17" s="17">
        <v>0</v>
      </c>
      <c r="Y17" s="17">
        <v>1.5480107049788701E-2</v>
      </c>
      <c r="Z17" s="17">
        <v>0</v>
      </c>
      <c r="AA17" s="17">
        <v>0</v>
      </c>
      <c r="AB17" s="17">
        <v>1.61454161435838E-2</v>
      </c>
      <c r="AC17" s="17">
        <v>3.3945786669031301E-2</v>
      </c>
      <c r="AD17" s="17">
        <v>0</v>
      </c>
      <c r="AE17" s="17"/>
      <c r="AF17" s="17">
        <v>1.33504137780322E-2</v>
      </c>
      <c r="AG17" s="17">
        <v>1.2684260455555599E-2</v>
      </c>
      <c r="AH17" s="17">
        <v>1.6823732542671499E-2</v>
      </c>
      <c r="AI17" s="17"/>
      <c r="AJ17" s="17">
        <v>7.2651581043707003E-3</v>
      </c>
      <c r="AK17" s="17">
        <v>4.6791585492185796E-3</v>
      </c>
      <c r="AL17" s="17">
        <v>0</v>
      </c>
      <c r="AM17" s="17">
        <v>0.19517079913860999</v>
      </c>
      <c r="AN17" s="17">
        <v>4.0195937372131202E-2</v>
      </c>
      <c r="AO17" s="17"/>
      <c r="AP17" s="17">
        <v>2.0069173534624798E-2</v>
      </c>
      <c r="AQ17" s="17">
        <v>2.5763356169785701E-3</v>
      </c>
      <c r="AR17" s="17">
        <v>0</v>
      </c>
    </row>
    <row r="18" spans="2:44" x14ac:dyDescent="0.5">
      <c r="B18" s="18" t="s">
        <v>149</v>
      </c>
      <c r="C18" s="19">
        <v>7.4661412988638398E-3</v>
      </c>
      <c r="D18" s="19">
        <v>1.1069766945847E-2</v>
      </c>
      <c r="E18" s="19">
        <v>3.8658115649728799E-3</v>
      </c>
      <c r="F18" s="19"/>
      <c r="G18" s="19">
        <v>7.8874823508978797E-3</v>
      </c>
      <c r="H18" s="19">
        <v>0</v>
      </c>
      <c r="I18" s="19">
        <v>5.5673196672865501E-3</v>
      </c>
      <c r="J18" s="19">
        <v>1.2159231235839001E-2</v>
      </c>
      <c r="K18" s="19">
        <v>1.57178596896492E-2</v>
      </c>
      <c r="L18" s="19">
        <v>4.1721085707850398E-3</v>
      </c>
      <c r="M18" s="19"/>
      <c r="N18" s="19">
        <v>0</v>
      </c>
      <c r="O18" s="19">
        <v>6.5085873148945702E-3</v>
      </c>
      <c r="P18" s="19">
        <v>1.82616605505703E-2</v>
      </c>
      <c r="Q18" s="19">
        <v>8.7888748323976303E-3</v>
      </c>
      <c r="R18" s="19"/>
      <c r="S18" s="19">
        <v>6.9078470856422103E-3</v>
      </c>
      <c r="T18" s="19">
        <v>8.3971767617721307E-3</v>
      </c>
      <c r="U18" s="19">
        <v>1.5117574642165999E-2</v>
      </c>
      <c r="V18" s="19">
        <v>0</v>
      </c>
      <c r="W18" s="19">
        <v>0</v>
      </c>
      <c r="X18" s="19">
        <v>1.01882469495196E-2</v>
      </c>
      <c r="Y18" s="19">
        <v>0</v>
      </c>
      <c r="Z18" s="19">
        <v>2.16493280465004E-2</v>
      </c>
      <c r="AA18" s="19">
        <v>1.0353391003354801E-2</v>
      </c>
      <c r="AB18" s="19">
        <v>1.5396871157835499E-2</v>
      </c>
      <c r="AC18" s="19">
        <v>0</v>
      </c>
      <c r="AD18" s="19">
        <v>0</v>
      </c>
      <c r="AE18" s="19"/>
      <c r="AF18" s="19">
        <v>0</v>
      </c>
      <c r="AG18" s="19">
        <v>7.1369288666656098E-3</v>
      </c>
      <c r="AH18" s="19">
        <v>2.30264630021942E-2</v>
      </c>
      <c r="AI18" s="19"/>
      <c r="AJ18" s="19">
        <v>0</v>
      </c>
      <c r="AK18" s="19">
        <v>9.9351632775825007E-3</v>
      </c>
      <c r="AL18" s="19">
        <v>0</v>
      </c>
      <c r="AM18" s="19">
        <v>0</v>
      </c>
      <c r="AN18" s="19">
        <v>3.3391994392662903E-2</v>
      </c>
      <c r="AO18" s="19"/>
      <c r="AP18" s="19">
        <v>0</v>
      </c>
      <c r="AQ18" s="19">
        <v>5.0476560949363203E-3</v>
      </c>
      <c r="AR18" s="19">
        <v>0</v>
      </c>
    </row>
    <row r="19" spans="2:44" x14ac:dyDescent="0.5">
      <c r="B19" s="16" t="s">
        <v>414</v>
      </c>
    </row>
    <row r="20" spans="2:44" x14ac:dyDescent="0.5">
      <c r="B20" t="s">
        <v>76</v>
      </c>
    </row>
    <row r="21" spans="2:44" x14ac:dyDescent="0.5">
      <c r="B21" t="s">
        <v>77</v>
      </c>
    </row>
    <row r="23" spans="2:44" x14ac:dyDescent="0.5">
      <c r="B23" s="8" t="str">
        <f>HYPERLINK("#'Contents'!A1", "Return to Contents")</f>
        <v>Return to Contents</v>
      </c>
    </row>
  </sheetData>
  <mergeCells count="8">
    <mergeCell ref="AJ5:AN5"/>
    <mergeCell ref="AP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B2:AR22"/>
  <sheetViews>
    <sheetView showGridLines="0" topLeftCell="A8" workbookViewId="0">
      <pane xSplit="2" topLeftCell="C1" activePane="topRight" state="frozen"/>
      <selection pane="topRight" activeCell="B18" sqref="B18"/>
    </sheetView>
  </sheetViews>
  <sheetFormatPr defaultColWidth="10.8203125" defaultRowHeight="14.35" x14ac:dyDescent="0.5"/>
  <cols>
    <col min="2" max="2" width="25.703125" customWidth="1"/>
    <col min="3" max="5" width="10.703125" customWidth="1"/>
    <col min="6" max="6" width="2.17578125" customWidth="1"/>
    <col min="7" max="12" width="10.703125" customWidth="1"/>
    <col min="13" max="13" width="2.17578125" customWidth="1"/>
    <col min="14" max="17" width="10.703125" customWidth="1"/>
    <col min="18" max="18" width="2.17578125" customWidth="1"/>
    <col min="19" max="30" width="10.703125" customWidth="1"/>
    <col min="31" max="31" width="2.17578125" customWidth="1"/>
    <col min="32" max="34" width="10.703125" customWidth="1"/>
    <col min="35" max="35" width="2.17578125" customWidth="1"/>
    <col min="36" max="40" width="10.703125" customWidth="1"/>
    <col min="41" max="41" width="2.17578125" customWidth="1"/>
    <col min="42" max="44" width="10.703125" customWidth="1"/>
    <col min="45" max="45" width="2.17578125" customWidth="1"/>
  </cols>
  <sheetData>
    <row r="2" spans="2:44" ht="40" customHeight="1" x14ac:dyDescent="0.5">
      <c r="D2" s="30" t="s">
        <v>340</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row>
    <row r="5" spans="2:44" ht="30" customHeight="1" x14ac:dyDescent="0.5">
      <c r="B5" s="15"/>
      <c r="C5" s="15"/>
      <c r="D5" s="29" t="s">
        <v>50</v>
      </c>
      <c r="E5" s="29"/>
      <c r="F5" s="15"/>
      <c r="G5" s="29" t="s">
        <v>51</v>
      </c>
      <c r="H5" s="29"/>
      <c r="I5" s="29"/>
      <c r="J5" s="29"/>
      <c r="K5" s="29"/>
      <c r="L5" s="29"/>
      <c r="M5" s="15"/>
      <c r="N5" s="29" t="s">
        <v>52</v>
      </c>
      <c r="O5" s="29"/>
      <c r="P5" s="29"/>
      <c r="Q5" s="29"/>
      <c r="R5" s="15"/>
      <c r="S5" s="29" t="s">
        <v>53</v>
      </c>
      <c r="T5" s="29"/>
      <c r="U5" s="29"/>
      <c r="V5" s="29"/>
      <c r="W5" s="29"/>
      <c r="X5" s="29"/>
      <c r="Y5" s="29"/>
      <c r="Z5" s="29"/>
      <c r="AA5" s="29"/>
      <c r="AB5" s="29"/>
      <c r="AC5" s="29"/>
      <c r="AD5" s="29"/>
      <c r="AE5" s="15"/>
      <c r="AF5" s="29" t="s">
        <v>54</v>
      </c>
      <c r="AG5" s="29"/>
      <c r="AH5" s="29"/>
      <c r="AI5" s="15"/>
      <c r="AJ5" s="29" t="s">
        <v>55</v>
      </c>
      <c r="AK5" s="29"/>
      <c r="AL5" s="29"/>
      <c r="AM5" s="29"/>
      <c r="AN5" s="29"/>
      <c r="AO5" s="15"/>
      <c r="AP5" s="29" t="s">
        <v>56</v>
      </c>
      <c r="AQ5" s="29"/>
      <c r="AR5" s="29"/>
    </row>
    <row r="6" spans="2:44" ht="43" x14ac:dyDescent="0.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row>
    <row r="7" spans="2:44" ht="30" customHeight="1" x14ac:dyDescent="0.5">
      <c r="B7" s="10" t="s">
        <v>18</v>
      </c>
      <c r="C7" s="10">
        <v>634</v>
      </c>
      <c r="D7" s="10">
        <v>323</v>
      </c>
      <c r="E7" s="10">
        <v>311</v>
      </c>
      <c r="F7" s="10"/>
      <c r="G7" s="10">
        <v>111</v>
      </c>
      <c r="H7" s="10">
        <v>120</v>
      </c>
      <c r="I7" s="10">
        <v>105</v>
      </c>
      <c r="J7" s="10">
        <v>99</v>
      </c>
      <c r="K7" s="10">
        <v>80</v>
      </c>
      <c r="L7" s="10">
        <v>119</v>
      </c>
      <c r="M7" s="10"/>
      <c r="N7" s="10">
        <v>180</v>
      </c>
      <c r="O7" s="10">
        <v>178</v>
      </c>
      <c r="P7" s="10">
        <v>131</v>
      </c>
      <c r="Q7" s="10">
        <v>145</v>
      </c>
      <c r="R7" s="10"/>
      <c r="S7" s="10">
        <v>106</v>
      </c>
      <c r="T7" s="10">
        <v>80</v>
      </c>
      <c r="U7" s="10">
        <v>42</v>
      </c>
      <c r="V7" s="10">
        <v>50</v>
      </c>
      <c r="W7" s="10">
        <v>43</v>
      </c>
      <c r="X7" s="10">
        <v>64</v>
      </c>
      <c r="Y7" s="10">
        <v>45</v>
      </c>
      <c r="Z7" s="10">
        <v>31</v>
      </c>
      <c r="AA7" s="10">
        <v>76</v>
      </c>
      <c r="AB7" s="10">
        <v>52</v>
      </c>
      <c r="AC7" s="10">
        <v>28</v>
      </c>
      <c r="AD7" s="10">
        <v>17</v>
      </c>
      <c r="AE7" s="10"/>
      <c r="AF7" s="10">
        <v>201</v>
      </c>
      <c r="AG7" s="10">
        <v>260</v>
      </c>
      <c r="AH7" s="10">
        <v>114</v>
      </c>
      <c r="AI7" s="10"/>
      <c r="AJ7" s="10">
        <v>226</v>
      </c>
      <c r="AK7" s="10">
        <v>191</v>
      </c>
      <c r="AL7" s="10">
        <v>38</v>
      </c>
      <c r="AM7" s="10">
        <v>6</v>
      </c>
      <c r="AN7" s="10">
        <v>100</v>
      </c>
      <c r="AO7" s="10"/>
      <c r="AP7" s="10">
        <v>149</v>
      </c>
      <c r="AQ7" s="10">
        <v>260</v>
      </c>
      <c r="AR7" s="10">
        <v>29</v>
      </c>
    </row>
    <row r="8" spans="2:44" ht="30" customHeight="1" x14ac:dyDescent="0.5">
      <c r="B8" s="11" t="s">
        <v>19</v>
      </c>
      <c r="C8" s="11">
        <v>643</v>
      </c>
      <c r="D8" s="11">
        <v>336</v>
      </c>
      <c r="E8" s="11">
        <v>307</v>
      </c>
      <c r="F8" s="11"/>
      <c r="G8" s="11">
        <v>106</v>
      </c>
      <c r="H8" s="11">
        <v>141</v>
      </c>
      <c r="I8" s="11">
        <v>110</v>
      </c>
      <c r="J8" s="11">
        <v>103</v>
      </c>
      <c r="K8" s="11">
        <v>74</v>
      </c>
      <c r="L8" s="11">
        <v>110</v>
      </c>
      <c r="M8" s="11"/>
      <c r="N8" s="11">
        <v>182</v>
      </c>
      <c r="O8" s="11">
        <v>171</v>
      </c>
      <c r="P8" s="11">
        <v>141</v>
      </c>
      <c r="Q8" s="11">
        <v>149</v>
      </c>
      <c r="R8" s="11"/>
      <c r="S8" s="11">
        <v>104</v>
      </c>
      <c r="T8" s="11">
        <v>80</v>
      </c>
      <c r="U8" s="11">
        <v>42</v>
      </c>
      <c r="V8" s="11">
        <v>49</v>
      </c>
      <c r="W8" s="11">
        <v>43</v>
      </c>
      <c r="X8" s="11">
        <v>61</v>
      </c>
      <c r="Y8" s="11">
        <v>46</v>
      </c>
      <c r="Z8" s="11">
        <v>30</v>
      </c>
      <c r="AA8" s="11">
        <v>74</v>
      </c>
      <c r="AB8" s="11">
        <v>66</v>
      </c>
      <c r="AC8" s="11">
        <v>28</v>
      </c>
      <c r="AD8" s="11">
        <v>19</v>
      </c>
      <c r="AE8" s="11"/>
      <c r="AF8" s="11">
        <v>201</v>
      </c>
      <c r="AG8" s="11">
        <v>266</v>
      </c>
      <c r="AH8" s="11">
        <v>119</v>
      </c>
      <c r="AI8" s="11"/>
      <c r="AJ8" s="11">
        <v>224</v>
      </c>
      <c r="AK8" s="11">
        <v>196</v>
      </c>
      <c r="AL8" s="11">
        <v>37</v>
      </c>
      <c r="AM8" s="11">
        <v>6</v>
      </c>
      <c r="AN8" s="11">
        <v>104</v>
      </c>
      <c r="AO8" s="11"/>
      <c r="AP8" s="11">
        <v>148</v>
      </c>
      <c r="AQ8" s="11">
        <v>265</v>
      </c>
      <c r="AR8" s="11">
        <v>29</v>
      </c>
    </row>
    <row r="9" spans="2:44" ht="43" x14ac:dyDescent="0.5">
      <c r="B9" s="18" t="s">
        <v>333</v>
      </c>
      <c r="C9" s="17">
        <v>0.52175627623757503</v>
      </c>
      <c r="D9" s="17">
        <v>0.53826034093059205</v>
      </c>
      <c r="E9" s="17">
        <v>0.50366648012016102</v>
      </c>
      <c r="F9" s="17"/>
      <c r="G9" s="17">
        <v>0.45625296872016302</v>
      </c>
      <c r="H9" s="17">
        <v>0.46349095846178401</v>
      </c>
      <c r="I9" s="17">
        <v>0.56433683969053094</v>
      </c>
      <c r="J9" s="17">
        <v>0.51388332388146296</v>
      </c>
      <c r="K9" s="17">
        <v>0.53585816393204799</v>
      </c>
      <c r="L9" s="17">
        <v>0.615131256000507</v>
      </c>
      <c r="M9" s="17"/>
      <c r="N9" s="17">
        <v>0.58186369097697799</v>
      </c>
      <c r="O9" s="17">
        <v>0.51755462075049896</v>
      </c>
      <c r="P9" s="17">
        <v>0.54599124292831802</v>
      </c>
      <c r="Q9" s="17">
        <v>0.430694538259417</v>
      </c>
      <c r="R9" s="17"/>
      <c r="S9" s="17">
        <v>0.572434404014451</v>
      </c>
      <c r="T9" s="17">
        <v>0.51614855535843795</v>
      </c>
      <c r="U9" s="17">
        <v>0.49502260065696102</v>
      </c>
      <c r="V9" s="17">
        <v>0.55840767667375801</v>
      </c>
      <c r="W9" s="17">
        <v>0.45661214114182802</v>
      </c>
      <c r="X9" s="17">
        <v>0.52525925119225703</v>
      </c>
      <c r="Y9" s="17">
        <v>0.65451645899427702</v>
      </c>
      <c r="Z9" s="17">
        <v>0.51481298698436495</v>
      </c>
      <c r="AA9" s="17">
        <v>0.44388916166341502</v>
      </c>
      <c r="AB9" s="17">
        <v>0.47954721962791003</v>
      </c>
      <c r="AC9" s="17">
        <v>0.468975757080829</v>
      </c>
      <c r="AD9" s="17">
        <v>0.581942160211674</v>
      </c>
      <c r="AE9" s="17"/>
      <c r="AF9" s="17">
        <v>0.50344424125397902</v>
      </c>
      <c r="AG9" s="17">
        <v>0.537026693494987</v>
      </c>
      <c r="AH9" s="17">
        <v>0.53987006780693603</v>
      </c>
      <c r="AI9" s="17"/>
      <c r="AJ9" s="17">
        <v>0.52614252136665496</v>
      </c>
      <c r="AK9" s="17">
        <v>0.48991449846426499</v>
      </c>
      <c r="AL9" s="17">
        <v>0.51872892038652696</v>
      </c>
      <c r="AM9" s="17">
        <v>0.48930127324081002</v>
      </c>
      <c r="AN9" s="17">
        <v>0.54935510308188096</v>
      </c>
      <c r="AO9" s="17"/>
      <c r="AP9" s="17">
        <v>0.56803356981183495</v>
      </c>
      <c r="AQ9" s="17">
        <v>0.522528269984885</v>
      </c>
      <c r="AR9" s="17">
        <v>0.40752331990274399</v>
      </c>
    </row>
    <row r="10" spans="2:44" ht="28.7" x14ac:dyDescent="0.5">
      <c r="B10" s="18" t="s">
        <v>334</v>
      </c>
      <c r="C10" s="17">
        <v>0.42416115646243902</v>
      </c>
      <c r="D10" s="17">
        <v>0.406486655364379</v>
      </c>
      <c r="E10" s="17">
        <v>0.44353384599607898</v>
      </c>
      <c r="F10" s="17"/>
      <c r="G10" s="17">
        <v>0.39637224461142401</v>
      </c>
      <c r="H10" s="17">
        <v>0.41255220658950897</v>
      </c>
      <c r="I10" s="17">
        <v>0.39235295349538801</v>
      </c>
      <c r="J10" s="17">
        <v>0.45062875444001299</v>
      </c>
      <c r="K10" s="17">
        <v>0.38747078509789301</v>
      </c>
      <c r="L10" s="17">
        <v>0.49780773801016698</v>
      </c>
      <c r="M10" s="17"/>
      <c r="N10" s="17">
        <v>0.461161997463091</v>
      </c>
      <c r="O10" s="17">
        <v>0.43824665511981198</v>
      </c>
      <c r="P10" s="17">
        <v>0.45700062763258598</v>
      </c>
      <c r="Q10" s="17">
        <v>0.33209532185408103</v>
      </c>
      <c r="R10" s="17"/>
      <c r="S10" s="17">
        <v>0.39988779938174002</v>
      </c>
      <c r="T10" s="17">
        <v>0.32258793878983599</v>
      </c>
      <c r="U10" s="17">
        <v>0.57243666686870098</v>
      </c>
      <c r="V10" s="17">
        <v>0.51977096068288797</v>
      </c>
      <c r="W10" s="17">
        <v>0.40269621161855601</v>
      </c>
      <c r="X10" s="17">
        <v>0.53700834954892296</v>
      </c>
      <c r="Y10" s="17">
        <v>0.41508336704785798</v>
      </c>
      <c r="Z10" s="17">
        <v>0.40210552100757302</v>
      </c>
      <c r="AA10" s="17">
        <v>0.430908522846292</v>
      </c>
      <c r="AB10" s="17">
        <v>0.31934089955949402</v>
      </c>
      <c r="AC10" s="17">
        <v>0.43714452318686697</v>
      </c>
      <c r="AD10" s="17">
        <v>0.47023302192043898</v>
      </c>
      <c r="AE10" s="17"/>
      <c r="AF10" s="17">
        <v>0.40811477566313997</v>
      </c>
      <c r="AG10" s="17">
        <v>0.428787125521291</v>
      </c>
      <c r="AH10" s="17">
        <v>0.40966540125888901</v>
      </c>
      <c r="AI10" s="17"/>
      <c r="AJ10" s="17">
        <v>0.447406360587495</v>
      </c>
      <c r="AK10" s="17">
        <v>0.36946043855996302</v>
      </c>
      <c r="AL10" s="17">
        <v>0.44063248814091299</v>
      </c>
      <c r="AM10" s="17">
        <v>0.195416331206341</v>
      </c>
      <c r="AN10" s="17">
        <v>0.43032552299333998</v>
      </c>
      <c r="AO10" s="17"/>
      <c r="AP10" s="17">
        <v>0.46711464975874301</v>
      </c>
      <c r="AQ10" s="17">
        <v>0.40262789599262799</v>
      </c>
      <c r="AR10" s="17">
        <v>0.37603978783659098</v>
      </c>
    </row>
    <row r="11" spans="2:44" ht="28.7" x14ac:dyDescent="0.5">
      <c r="B11" s="18" t="s">
        <v>330</v>
      </c>
      <c r="C11" s="17">
        <v>0.37789421628562098</v>
      </c>
      <c r="D11" s="17">
        <v>0.37435835105196003</v>
      </c>
      <c r="E11" s="17">
        <v>0.38176981192616799</v>
      </c>
      <c r="F11" s="17"/>
      <c r="G11" s="17">
        <v>0.33859024586636499</v>
      </c>
      <c r="H11" s="17">
        <v>0.34159553427941097</v>
      </c>
      <c r="I11" s="17">
        <v>0.37039214620628302</v>
      </c>
      <c r="J11" s="17">
        <v>0.39986031618989498</v>
      </c>
      <c r="K11" s="17">
        <v>0.35947579538969099</v>
      </c>
      <c r="L11" s="17">
        <v>0.46189246642642101</v>
      </c>
      <c r="M11" s="17"/>
      <c r="N11" s="17">
        <v>0.38579792372744998</v>
      </c>
      <c r="O11" s="17">
        <v>0.33793672843860001</v>
      </c>
      <c r="P11" s="17">
        <v>0.43468899207135098</v>
      </c>
      <c r="Q11" s="17">
        <v>0.36054090018025298</v>
      </c>
      <c r="R11" s="17"/>
      <c r="S11" s="17">
        <v>0.28204279066344301</v>
      </c>
      <c r="T11" s="17">
        <v>0.36932331773211502</v>
      </c>
      <c r="U11" s="17">
        <v>0.34110455769530801</v>
      </c>
      <c r="V11" s="17">
        <v>0.51965424197010002</v>
      </c>
      <c r="W11" s="17">
        <v>0.36320193888999802</v>
      </c>
      <c r="X11" s="17">
        <v>0.40869695784350002</v>
      </c>
      <c r="Y11" s="17">
        <v>0.49591089347052197</v>
      </c>
      <c r="Z11" s="17">
        <v>0.37791377164251</v>
      </c>
      <c r="AA11" s="17">
        <v>0.46480141490009202</v>
      </c>
      <c r="AB11" s="17">
        <v>0.30951927947601998</v>
      </c>
      <c r="AC11" s="17">
        <v>0.36177600478889799</v>
      </c>
      <c r="AD11" s="17">
        <v>0.22595350247242499</v>
      </c>
      <c r="AE11" s="17"/>
      <c r="AF11" s="17">
        <v>0.41189635448818501</v>
      </c>
      <c r="AG11" s="17">
        <v>0.37561287903838703</v>
      </c>
      <c r="AH11" s="17">
        <v>0.375994632574016</v>
      </c>
      <c r="AI11" s="17"/>
      <c r="AJ11" s="17">
        <v>0.42024555352562298</v>
      </c>
      <c r="AK11" s="17">
        <v>0.38609984742231102</v>
      </c>
      <c r="AL11" s="17">
        <v>0.31160917464946303</v>
      </c>
      <c r="AM11" s="17">
        <v>0.195416331206341</v>
      </c>
      <c r="AN11" s="17">
        <v>0.39456911932675698</v>
      </c>
      <c r="AO11" s="17"/>
      <c r="AP11" s="17">
        <v>0.424821748713122</v>
      </c>
      <c r="AQ11" s="17">
        <v>0.360633317954279</v>
      </c>
      <c r="AR11" s="17">
        <v>0.40830697856592102</v>
      </c>
    </row>
    <row r="12" spans="2:44" ht="43" x14ac:dyDescent="0.5">
      <c r="B12" s="18" t="s">
        <v>332</v>
      </c>
      <c r="C12" s="17">
        <v>0.333899798819209</v>
      </c>
      <c r="D12" s="17">
        <v>0.394498977408754</v>
      </c>
      <c r="E12" s="17">
        <v>0.26747817445224198</v>
      </c>
      <c r="F12" s="17"/>
      <c r="G12" s="17">
        <v>0.34182532935313298</v>
      </c>
      <c r="H12" s="17">
        <v>0.35416444856488299</v>
      </c>
      <c r="I12" s="17">
        <v>0.31235846117927202</v>
      </c>
      <c r="J12" s="17">
        <v>0.26328248959967798</v>
      </c>
      <c r="K12" s="17">
        <v>0.305721461195685</v>
      </c>
      <c r="L12" s="17">
        <v>0.40701941513052298</v>
      </c>
      <c r="M12" s="17"/>
      <c r="N12" s="17">
        <v>0.34302790549304102</v>
      </c>
      <c r="O12" s="17">
        <v>0.31208266635992599</v>
      </c>
      <c r="P12" s="17">
        <v>0.37224593548349399</v>
      </c>
      <c r="Q12" s="17">
        <v>0.311660537158164</v>
      </c>
      <c r="R12" s="17"/>
      <c r="S12" s="17">
        <v>0.39849828677017002</v>
      </c>
      <c r="T12" s="17">
        <v>0.35208216406112702</v>
      </c>
      <c r="U12" s="17">
        <v>0.28741726340240698</v>
      </c>
      <c r="V12" s="17">
        <v>0.45436976496181503</v>
      </c>
      <c r="W12" s="17">
        <v>0.25883411430465603</v>
      </c>
      <c r="X12" s="17">
        <v>0.289609926735654</v>
      </c>
      <c r="Y12" s="17">
        <v>0.240596806341796</v>
      </c>
      <c r="Z12" s="17">
        <v>0.38917918739090002</v>
      </c>
      <c r="AA12" s="17">
        <v>0.27266735651728602</v>
      </c>
      <c r="AB12" s="17">
        <v>0.33052006321996402</v>
      </c>
      <c r="AC12" s="17">
        <v>0.406295843005262</v>
      </c>
      <c r="AD12" s="17">
        <v>0.288215926013901</v>
      </c>
      <c r="AE12" s="17"/>
      <c r="AF12" s="17">
        <v>0.30061845562631301</v>
      </c>
      <c r="AG12" s="17">
        <v>0.34476426033085</v>
      </c>
      <c r="AH12" s="17">
        <v>0.36092852691857602</v>
      </c>
      <c r="AI12" s="17"/>
      <c r="AJ12" s="17">
        <v>0.3324653071923</v>
      </c>
      <c r="AK12" s="17">
        <v>0.357853382802367</v>
      </c>
      <c r="AL12" s="17">
        <v>0.374322223177736</v>
      </c>
      <c r="AM12" s="17">
        <v>0.166202994146008</v>
      </c>
      <c r="AN12" s="17">
        <v>0.34057384717175798</v>
      </c>
      <c r="AO12" s="17"/>
      <c r="AP12" s="17">
        <v>0.304224724257733</v>
      </c>
      <c r="AQ12" s="17">
        <v>0.36023724786739503</v>
      </c>
      <c r="AR12" s="17">
        <v>0.341633138319894</v>
      </c>
    </row>
    <row r="13" spans="2:44" ht="43" x14ac:dyDescent="0.5">
      <c r="B13" s="18" t="s">
        <v>331</v>
      </c>
      <c r="C13" s="17">
        <v>0.247234242647663</v>
      </c>
      <c r="D13" s="17">
        <v>0.23035242196273301</v>
      </c>
      <c r="E13" s="17">
        <v>0.265738090030809</v>
      </c>
      <c r="F13" s="17"/>
      <c r="G13" s="17">
        <v>0.246187789772079</v>
      </c>
      <c r="H13" s="17">
        <v>0.29448355535295001</v>
      </c>
      <c r="I13" s="17">
        <v>0.27791598642975301</v>
      </c>
      <c r="J13" s="17">
        <v>0.20083508642326101</v>
      </c>
      <c r="K13" s="17">
        <v>0.17665874989935099</v>
      </c>
      <c r="L13" s="17">
        <v>0.24825542936567699</v>
      </c>
      <c r="M13" s="17"/>
      <c r="N13" s="17">
        <v>0.25821768505915299</v>
      </c>
      <c r="O13" s="17">
        <v>0.21397453996292201</v>
      </c>
      <c r="P13" s="17">
        <v>0.233538490800038</v>
      </c>
      <c r="Q13" s="17">
        <v>0.28493118217975399</v>
      </c>
      <c r="R13" s="17"/>
      <c r="S13" s="17">
        <v>0.24367921444239399</v>
      </c>
      <c r="T13" s="17">
        <v>0.180728042090882</v>
      </c>
      <c r="U13" s="17">
        <v>0.27382006097776301</v>
      </c>
      <c r="V13" s="17">
        <v>0.29781318527761402</v>
      </c>
      <c r="W13" s="17">
        <v>0.27197494163325803</v>
      </c>
      <c r="X13" s="17">
        <v>0.23460468408262</v>
      </c>
      <c r="Y13" s="17">
        <v>0.25981822577739699</v>
      </c>
      <c r="Z13" s="17">
        <v>0.42820662047949498</v>
      </c>
      <c r="AA13" s="17">
        <v>0.27590610939589999</v>
      </c>
      <c r="AB13" s="17">
        <v>0.176449007041524</v>
      </c>
      <c r="AC13" s="17">
        <v>0.182956078798271</v>
      </c>
      <c r="AD13" s="17">
        <v>0.250392048256597</v>
      </c>
      <c r="AE13" s="17"/>
      <c r="AF13" s="17">
        <v>0.25725669082292402</v>
      </c>
      <c r="AG13" s="17">
        <v>0.25355142303462702</v>
      </c>
      <c r="AH13" s="17">
        <v>0.231059236509289</v>
      </c>
      <c r="AI13" s="17"/>
      <c r="AJ13" s="17">
        <v>0.25757053376727501</v>
      </c>
      <c r="AK13" s="17">
        <v>0.24709747369646101</v>
      </c>
      <c r="AL13" s="17">
        <v>0.13182796308679101</v>
      </c>
      <c r="AM13" s="17">
        <v>0.318638855640407</v>
      </c>
      <c r="AN13" s="17">
        <v>0.27297079523387102</v>
      </c>
      <c r="AO13" s="17"/>
      <c r="AP13" s="17">
        <v>0.25921037394356</v>
      </c>
      <c r="AQ13" s="17">
        <v>0.246027298017261</v>
      </c>
      <c r="AR13" s="17">
        <v>0.13636828784185601</v>
      </c>
    </row>
    <row r="14" spans="2:44" ht="43" x14ac:dyDescent="0.5">
      <c r="B14" s="18" t="s">
        <v>335</v>
      </c>
      <c r="C14" s="17">
        <v>0.23264039458662999</v>
      </c>
      <c r="D14" s="17">
        <v>0.223776378225122</v>
      </c>
      <c r="E14" s="17">
        <v>0.24235607685906699</v>
      </c>
      <c r="F14" s="17"/>
      <c r="G14" s="17">
        <v>0.23310773615146901</v>
      </c>
      <c r="H14" s="17">
        <v>0.33064041871873801</v>
      </c>
      <c r="I14" s="17">
        <v>0.25623534771376899</v>
      </c>
      <c r="J14" s="17">
        <v>0.23985504676040301</v>
      </c>
      <c r="K14" s="17">
        <v>0.128825695212226</v>
      </c>
      <c r="L14" s="17">
        <v>0.14647294073808301</v>
      </c>
      <c r="M14" s="17"/>
      <c r="N14" s="17">
        <v>0.2122287432861</v>
      </c>
      <c r="O14" s="17">
        <v>0.23041775747792301</v>
      </c>
      <c r="P14" s="17">
        <v>0.24834778229580301</v>
      </c>
      <c r="Q14" s="17">
        <v>0.24517531635347001</v>
      </c>
      <c r="R14" s="17"/>
      <c r="S14" s="17">
        <v>0.25477333445933398</v>
      </c>
      <c r="T14" s="17">
        <v>0.110234917564579</v>
      </c>
      <c r="U14" s="17">
        <v>0.33927510665017602</v>
      </c>
      <c r="V14" s="17">
        <v>0.22532888134019399</v>
      </c>
      <c r="W14" s="17">
        <v>0.214649604139451</v>
      </c>
      <c r="X14" s="17">
        <v>0.29214487486712298</v>
      </c>
      <c r="Y14" s="17">
        <v>0.26912311647144799</v>
      </c>
      <c r="Z14" s="17">
        <v>0.225779027817788</v>
      </c>
      <c r="AA14" s="17">
        <v>0.2537096504752</v>
      </c>
      <c r="AB14" s="17">
        <v>0.18357397928903399</v>
      </c>
      <c r="AC14" s="17">
        <v>9.1743065918322E-2</v>
      </c>
      <c r="AD14" s="17">
        <v>0.47376163977070501</v>
      </c>
      <c r="AE14" s="17"/>
      <c r="AF14" s="17">
        <v>0.165292049324715</v>
      </c>
      <c r="AG14" s="17">
        <v>0.243858243663197</v>
      </c>
      <c r="AH14" s="17">
        <v>0.33791305132848698</v>
      </c>
      <c r="AI14" s="17"/>
      <c r="AJ14" s="17">
        <v>0.19817168736093899</v>
      </c>
      <c r="AK14" s="17">
        <v>0.23332278745246299</v>
      </c>
      <c r="AL14" s="17">
        <v>0.20982125181262601</v>
      </c>
      <c r="AM14" s="17">
        <v>0</v>
      </c>
      <c r="AN14" s="17">
        <v>0.34478855600795499</v>
      </c>
      <c r="AO14" s="17"/>
      <c r="AP14" s="17">
        <v>0.231095029170966</v>
      </c>
      <c r="AQ14" s="17">
        <v>0.25882041526584498</v>
      </c>
      <c r="AR14" s="17">
        <v>0.31167643096950598</v>
      </c>
    </row>
    <row r="15" spans="2:44" ht="28.7" x14ac:dyDescent="0.5">
      <c r="B15" s="18" t="s">
        <v>337</v>
      </c>
      <c r="C15" s="17">
        <v>0.22051899633264399</v>
      </c>
      <c r="D15" s="17">
        <v>0.25180399131047398</v>
      </c>
      <c r="E15" s="17">
        <v>0.18622809944087601</v>
      </c>
      <c r="F15" s="17"/>
      <c r="G15" s="17">
        <v>0.21103562211944099</v>
      </c>
      <c r="H15" s="17">
        <v>0.351009761976185</v>
      </c>
      <c r="I15" s="17">
        <v>0.28627038931084797</v>
      </c>
      <c r="J15" s="17">
        <v>0.22977242234883599</v>
      </c>
      <c r="K15" s="17">
        <v>4.0270169120856701E-2</v>
      </c>
      <c r="L15" s="17">
        <v>0.110044702661654</v>
      </c>
      <c r="M15" s="17"/>
      <c r="N15" s="17">
        <v>0.25179145867601599</v>
      </c>
      <c r="O15" s="17">
        <v>0.167573042997406</v>
      </c>
      <c r="P15" s="17">
        <v>0.219833739695839</v>
      </c>
      <c r="Q15" s="17">
        <v>0.24386487875311899</v>
      </c>
      <c r="R15" s="17"/>
      <c r="S15" s="17">
        <v>0.25068907165379301</v>
      </c>
      <c r="T15" s="17">
        <v>0.24056775916322901</v>
      </c>
      <c r="U15" s="17">
        <v>0.14539871535964199</v>
      </c>
      <c r="V15" s="17">
        <v>0.18962820583574599</v>
      </c>
      <c r="W15" s="17">
        <v>0.28849615356772601</v>
      </c>
      <c r="X15" s="17">
        <v>0.224386625033558</v>
      </c>
      <c r="Y15" s="17">
        <v>0.18707745335318501</v>
      </c>
      <c r="Z15" s="17">
        <v>0.12721447336170599</v>
      </c>
      <c r="AA15" s="17">
        <v>0.22806164253835001</v>
      </c>
      <c r="AB15" s="17">
        <v>0.26922287144363599</v>
      </c>
      <c r="AC15" s="17">
        <v>0.19531561799505801</v>
      </c>
      <c r="AD15" s="17">
        <v>0.12038720237532501</v>
      </c>
      <c r="AE15" s="17"/>
      <c r="AF15" s="17">
        <v>0.23139149426786601</v>
      </c>
      <c r="AG15" s="17">
        <v>0.196016903996452</v>
      </c>
      <c r="AH15" s="17">
        <v>0.28942646905713498</v>
      </c>
      <c r="AI15" s="17"/>
      <c r="AJ15" s="17">
        <v>0.21915776428935699</v>
      </c>
      <c r="AK15" s="17">
        <v>0.23469087926203</v>
      </c>
      <c r="AL15" s="17">
        <v>0.222959978313861</v>
      </c>
      <c r="AM15" s="17">
        <v>0</v>
      </c>
      <c r="AN15" s="17">
        <v>0.28767079644892002</v>
      </c>
      <c r="AO15" s="17"/>
      <c r="AP15" s="17">
        <v>0.21465175546912901</v>
      </c>
      <c r="AQ15" s="17">
        <v>0.25933633107405701</v>
      </c>
      <c r="AR15" s="17">
        <v>0.26638170872247302</v>
      </c>
    </row>
    <row r="16" spans="2:44" x14ac:dyDescent="0.5">
      <c r="B16" s="18" t="s">
        <v>336</v>
      </c>
      <c r="C16" s="17">
        <v>0.178935549066045</v>
      </c>
      <c r="D16" s="17">
        <v>0.219420627231181</v>
      </c>
      <c r="E16" s="17">
        <v>0.134560613350071</v>
      </c>
      <c r="F16" s="17"/>
      <c r="G16" s="17">
        <v>0.198058556069833</v>
      </c>
      <c r="H16" s="17">
        <v>0.18657078992309201</v>
      </c>
      <c r="I16" s="17">
        <v>0.22587876507109</v>
      </c>
      <c r="J16" s="17">
        <v>0.222247991395216</v>
      </c>
      <c r="K16" s="17">
        <v>0.12598837826818801</v>
      </c>
      <c r="L16" s="17">
        <v>9.9021039006222306E-2</v>
      </c>
      <c r="M16" s="17"/>
      <c r="N16" s="17">
        <v>0.22247863191103301</v>
      </c>
      <c r="O16" s="17">
        <v>0.18150769661934299</v>
      </c>
      <c r="P16" s="17">
        <v>0.153930996663078</v>
      </c>
      <c r="Q16" s="17">
        <v>0.14666402338868101</v>
      </c>
      <c r="R16" s="17"/>
      <c r="S16" s="17">
        <v>0.16712148572079299</v>
      </c>
      <c r="T16" s="17">
        <v>0.17612863389872699</v>
      </c>
      <c r="U16" s="17">
        <v>7.8699956848244795E-2</v>
      </c>
      <c r="V16" s="17">
        <v>0.16997086675902801</v>
      </c>
      <c r="W16" s="17">
        <v>0.17147586542267301</v>
      </c>
      <c r="X16" s="17">
        <v>0.23230709392359</v>
      </c>
      <c r="Y16" s="17">
        <v>0.22924365370577901</v>
      </c>
      <c r="Z16" s="17">
        <v>0.17264413071847401</v>
      </c>
      <c r="AA16" s="17">
        <v>0.19474371126566001</v>
      </c>
      <c r="AB16" s="17">
        <v>0.22690382298870301</v>
      </c>
      <c r="AC16" s="17">
        <v>0.10042605014068499</v>
      </c>
      <c r="AD16" s="17">
        <v>0.122098451623673</v>
      </c>
      <c r="AE16" s="17"/>
      <c r="AF16" s="17">
        <v>0.11933671761388499</v>
      </c>
      <c r="AG16" s="17">
        <v>0.218953224696148</v>
      </c>
      <c r="AH16" s="17">
        <v>0.20405772240046799</v>
      </c>
      <c r="AI16" s="17"/>
      <c r="AJ16" s="17">
        <v>0.121967380026163</v>
      </c>
      <c r="AK16" s="17">
        <v>0.175107124626041</v>
      </c>
      <c r="AL16" s="17">
        <v>0.33994641397345499</v>
      </c>
      <c r="AM16" s="17">
        <v>0.36341444623996799</v>
      </c>
      <c r="AN16" s="17">
        <v>0.189310700382609</v>
      </c>
      <c r="AO16" s="17"/>
      <c r="AP16" s="17">
        <v>0.17066915134910099</v>
      </c>
      <c r="AQ16" s="17">
        <v>0.176471421655127</v>
      </c>
      <c r="AR16" s="17">
        <v>0.19795220783213799</v>
      </c>
    </row>
    <row r="17" spans="2:44" x14ac:dyDescent="0.5">
      <c r="B17" s="18" t="s">
        <v>87</v>
      </c>
      <c r="C17" s="19">
        <v>3.6618924547029301E-2</v>
      </c>
      <c r="D17" s="19">
        <v>2.8391906167517501E-2</v>
      </c>
      <c r="E17" s="19">
        <v>4.5636405265131699E-2</v>
      </c>
      <c r="F17" s="19"/>
      <c r="G17" s="19">
        <v>5.6604650422778499E-2</v>
      </c>
      <c r="H17" s="19">
        <v>2.1428113096945998E-2</v>
      </c>
      <c r="I17" s="19">
        <v>0</v>
      </c>
      <c r="J17" s="19">
        <v>2.29424442132245E-2</v>
      </c>
      <c r="K17" s="19">
        <v>4.6040411685979402E-2</v>
      </c>
      <c r="L17" s="19">
        <v>7.9805593287410395E-2</v>
      </c>
      <c r="M17" s="19"/>
      <c r="N17" s="19">
        <v>4.7721853284479601E-2</v>
      </c>
      <c r="O17" s="19">
        <v>3.07645390995182E-2</v>
      </c>
      <c r="P17" s="19">
        <v>7.5349768291060404E-3</v>
      </c>
      <c r="Q17" s="19">
        <v>5.7265777883726297E-2</v>
      </c>
      <c r="R17" s="19"/>
      <c r="S17" s="19">
        <v>7.8476579715182505E-3</v>
      </c>
      <c r="T17" s="19">
        <v>4.6793566710424797E-2</v>
      </c>
      <c r="U17" s="19">
        <v>0</v>
      </c>
      <c r="V17" s="19">
        <v>1.8354879611535899E-2</v>
      </c>
      <c r="W17" s="19">
        <v>6.0900317998867602E-2</v>
      </c>
      <c r="X17" s="19">
        <v>7.05665553060775E-2</v>
      </c>
      <c r="Y17" s="19">
        <v>0</v>
      </c>
      <c r="Z17" s="19">
        <v>2.8637007827641E-2</v>
      </c>
      <c r="AA17" s="19">
        <v>3.8806379483520399E-2</v>
      </c>
      <c r="AB17" s="19">
        <v>5.57275610063366E-2</v>
      </c>
      <c r="AC17" s="19">
        <v>0.13420303507822001</v>
      </c>
      <c r="AD17" s="19">
        <v>0</v>
      </c>
      <c r="AE17" s="19"/>
      <c r="AF17" s="19">
        <v>4.24080129655467E-2</v>
      </c>
      <c r="AG17" s="19">
        <v>2.8612336654232701E-2</v>
      </c>
      <c r="AH17" s="19">
        <v>3.7280742700062403E-2</v>
      </c>
      <c r="AI17" s="19"/>
      <c r="AJ17" s="19">
        <v>4.6675097000100599E-2</v>
      </c>
      <c r="AK17" s="19">
        <v>1.8762056829608902E-2</v>
      </c>
      <c r="AL17" s="19">
        <v>5.1818749019942399E-2</v>
      </c>
      <c r="AM17" s="19">
        <v>0.16284653405845001</v>
      </c>
      <c r="AN17" s="19">
        <v>2.49880387531605E-2</v>
      </c>
      <c r="AO17" s="19"/>
      <c r="AP17" s="19">
        <v>2.6197861233116598E-2</v>
      </c>
      <c r="AQ17" s="19">
        <v>2.4180187795922299E-2</v>
      </c>
      <c r="AR17" s="19">
        <v>6.5339326664175301E-2</v>
      </c>
    </row>
    <row r="18" spans="2:44" x14ac:dyDescent="0.5">
      <c r="B18" s="16" t="s">
        <v>414</v>
      </c>
    </row>
    <row r="19" spans="2:44" x14ac:dyDescent="0.5">
      <c r="B19" t="s">
        <v>76</v>
      </c>
    </row>
    <row r="20" spans="2:44" x14ac:dyDescent="0.5">
      <c r="B20" t="s">
        <v>77</v>
      </c>
    </row>
    <row r="22" spans="2:44" x14ac:dyDescent="0.5">
      <c r="B22" s="8" t="str">
        <f>HYPERLINK("#'Contents'!A1", "Return to Contents")</f>
        <v>Return to Contents</v>
      </c>
    </row>
  </sheetData>
  <mergeCells count="8">
    <mergeCell ref="AJ5:AN5"/>
    <mergeCell ref="AP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AR22"/>
  <sheetViews>
    <sheetView showGridLines="0" workbookViewId="0">
      <pane xSplit="2" topLeftCell="C1" activePane="topRight" state="frozen"/>
      <selection pane="topRight"/>
    </sheetView>
  </sheetViews>
  <sheetFormatPr defaultColWidth="10.8203125" defaultRowHeight="14.35" x14ac:dyDescent="0.5"/>
  <cols>
    <col min="2" max="2" width="25.703125" customWidth="1"/>
    <col min="3" max="5" width="10.703125" customWidth="1"/>
    <col min="6" max="6" width="2.17578125" customWidth="1"/>
    <col min="7" max="12" width="10.703125" customWidth="1"/>
    <col min="13" max="13" width="2.17578125" customWidth="1"/>
    <col min="14" max="17" width="10.703125" customWidth="1"/>
    <col min="18" max="18" width="2.17578125" customWidth="1"/>
    <col min="19" max="30" width="10.703125" customWidth="1"/>
    <col min="31" max="31" width="2.17578125" customWidth="1"/>
    <col min="32" max="34" width="10.703125" customWidth="1"/>
    <col min="35" max="35" width="2.17578125" customWidth="1"/>
    <col min="36" max="40" width="10.703125" customWidth="1"/>
    <col min="41" max="41" width="2.17578125" customWidth="1"/>
    <col min="42" max="44" width="10.703125" customWidth="1"/>
    <col min="45" max="45" width="2.17578125" customWidth="1"/>
  </cols>
  <sheetData>
    <row r="2" spans="2:44" ht="40" customHeight="1" x14ac:dyDescent="0.5">
      <c r="D2" s="30" t="s">
        <v>94</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row>
    <row r="5" spans="2:44" ht="30" customHeight="1" x14ac:dyDescent="0.5">
      <c r="B5" s="15"/>
      <c r="C5" s="15"/>
      <c r="D5" s="29" t="s">
        <v>50</v>
      </c>
      <c r="E5" s="29"/>
      <c r="F5" s="15"/>
      <c r="G5" s="29" t="s">
        <v>51</v>
      </c>
      <c r="H5" s="29"/>
      <c r="I5" s="29"/>
      <c r="J5" s="29"/>
      <c r="K5" s="29"/>
      <c r="L5" s="29"/>
      <c r="M5" s="15"/>
      <c r="N5" s="29" t="s">
        <v>52</v>
      </c>
      <c r="O5" s="29"/>
      <c r="P5" s="29"/>
      <c r="Q5" s="29"/>
      <c r="R5" s="15"/>
      <c r="S5" s="29" t="s">
        <v>53</v>
      </c>
      <c r="T5" s="29"/>
      <c r="U5" s="29"/>
      <c r="V5" s="29"/>
      <c r="W5" s="29"/>
      <c r="X5" s="29"/>
      <c r="Y5" s="29"/>
      <c r="Z5" s="29"/>
      <c r="AA5" s="29"/>
      <c r="AB5" s="29"/>
      <c r="AC5" s="29"/>
      <c r="AD5" s="29"/>
      <c r="AE5" s="15"/>
      <c r="AF5" s="29" t="s">
        <v>54</v>
      </c>
      <c r="AG5" s="29"/>
      <c r="AH5" s="29"/>
      <c r="AI5" s="15"/>
      <c r="AJ5" s="29" t="s">
        <v>55</v>
      </c>
      <c r="AK5" s="29"/>
      <c r="AL5" s="29"/>
      <c r="AM5" s="29"/>
      <c r="AN5" s="29"/>
      <c r="AO5" s="15"/>
      <c r="AP5" s="29" t="s">
        <v>56</v>
      </c>
      <c r="AQ5" s="29"/>
      <c r="AR5" s="29"/>
    </row>
    <row r="6" spans="2:44" ht="43" x14ac:dyDescent="0.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row>
    <row r="7" spans="2:44" ht="30" customHeight="1" x14ac:dyDescent="0.5">
      <c r="B7" s="10" t="s">
        <v>18</v>
      </c>
      <c r="C7" s="10">
        <v>2011</v>
      </c>
      <c r="D7" s="10">
        <v>973</v>
      </c>
      <c r="E7" s="10">
        <v>1034</v>
      </c>
      <c r="F7" s="10"/>
      <c r="G7" s="10">
        <v>293</v>
      </c>
      <c r="H7" s="10">
        <v>293</v>
      </c>
      <c r="I7" s="10">
        <v>331</v>
      </c>
      <c r="J7" s="10">
        <v>331</v>
      </c>
      <c r="K7" s="10">
        <v>305</v>
      </c>
      <c r="L7" s="10">
        <v>458</v>
      </c>
      <c r="M7" s="10"/>
      <c r="N7" s="10">
        <v>545</v>
      </c>
      <c r="O7" s="10">
        <v>548</v>
      </c>
      <c r="P7" s="10">
        <v>415</v>
      </c>
      <c r="Q7" s="10">
        <v>498</v>
      </c>
      <c r="R7" s="10"/>
      <c r="S7" s="10">
        <v>288</v>
      </c>
      <c r="T7" s="10">
        <v>268</v>
      </c>
      <c r="U7" s="10">
        <v>162</v>
      </c>
      <c r="V7" s="10">
        <v>184</v>
      </c>
      <c r="W7" s="10">
        <v>142</v>
      </c>
      <c r="X7" s="10">
        <v>193</v>
      </c>
      <c r="Y7" s="10">
        <v>161</v>
      </c>
      <c r="Z7" s="10">
        <v>83</v>
      </c>
      <c r="AA7" s="10">
        <v>227</v>
      </c>
      <c r="AB7" s="10">
        <v>144</v>
      </c>
      <c r="AC7" s="10">
        <v>107</v>
      </c>
      <c r="AD7" s="10">
        <v>52</v>
      </c>
      <c r="AE7" s="10"/>
      <c r="AF7" s="10">
        <v>728</v>
      </c>
      <c r="AG7" s="10">
        <v>785</v>
      </c>
      <c r="AH7" s="10">
        <v>299</v>
      </c>
      <c r="AI7" s="10"/>
      <c r="AJ7" s="10">
        <v>692</v>
      </c>
      <c r="AK7" s="10">
        <v>539</v>
      </c>
      <c r="AL7" s="10">
        <v>143</v>
      </c>
      <c r="AM7" s="10">
        <v>38</v>
      </c>
      <c r="AN7" s="10">
        <v>294</v>
      </c>
      <c r="AO7" s="10"/>
      <c r="AP7" s="10">
        <v>390</v>
      </c>
      <c r="AQ7" s="10">
        <v>732</v>
      </c>
      <c r="AR7" s="10">
        <v>133</v>
      </c>
    </row>
    <row r="8" spans="2:44" ht="30" customHeight="1" x14ac:dyDescent="0.5">
      <c r="B8" s="11" t="s">
        <v>19</v>
      </c>
      <c r="C8" s="11">
        <v>2011</v>
      </c>
      <c r="D8" s="11">
        <v>992</v>
      </c>
      <c r="E8" s="11">
        <v>1015</v>
      </c>
      <c r="F8" s="11"/>
      <c r="G8" s="11">
        <v>280</v>
      </c>
      <c r="H8" s="11">
        <v>341</v>
      </c>
      <c r="I8" s="11">
        <v>343</v>
      </c>
      <c r="J8" s="11">
        <v>343</v>
      </c>
      <c r="K8" s="11">
        <v>283</v>
      </c>
      <c r="L8" s="11">
        <v>420</v>
      </c>
      <c r="M8" s="11"/>
      <c r="N8" s="11">
        <v>541</v>
      </c>
      <c r="O8" s="11">
        <v>522</v>
      </c>
      <c r="P8" s="11">
        <v>441</v>
      </c>
      <c r="Q8" s="11">
        <v>502</v>
      </c>
      <c r="R8" s="11"/>
      <c r="S8" s="11">
        <v>282</v>
      </c>
      <c r="T8" s="11">
        <v>261</v>
      </c>
      <c r="U8" s="11">
        <v>161</v>
      </c>
      <c r="V8" s="11">
        <v>181</v>
      </c>
      <c r="W8" s="11">
        <v>141</v>
      </c>
      <c r="X8" s="11">
        <v>181</v>
      </c>
      <c r="Y8" s="11">
        <v>161</v>
      </c>
      <c r="Z8" s="11">
        <v>80</v>
      </c>
      <c r="AA8" s="11">
        <v>221</v>
      </c>
      <c r="AB8" s="11">
        <v>181</v>
      </c>
      <c r="AC8" s="11">
        <v>101</v>
      </c>
      <c r="AD8" s="11">
        <v>60</v>
      </c>
      <c r="AE8" s="11"/>
      <c r="AF8" s="11">
        <v>714</v>
      </c>
      <c r="AG8" s="11">
        <v>797</v>
      </c>
      <c r="AH8" s="11">
        <v>308</v>
      </c>
      <c r="AI8" s="11"/>
      <c r="AJ8" s="11">
        <v>674</v>
      </c>
      <c r="AK8" s="11">
        <v>545</v>
      </c>
      <c r="AL8" s="11">
        <v>138</v>
      </c>
      <c r="AM8" s="11">
        <v>36</v>
      </c>
      <c r="AN8" s="11">
        <v>298</v>
      </c>
      <c r="AO8" s="11"/>
      <c r="AP8" s="11">
        <v>383</v>
      </c>
      <c r="AQ8" s="11">
        <v>736</v>
      </c>
      <c r="AR8" s="11">
        <v>130</v>
      </c>
    </row>
    <row r="9" spans="2:44" x14ac:dyDescent="0.5">
      <c r="B9" s="18" t="s">
        <v>82</v>
      </c>
      <c r="C9" s="17">
        <v>0.131568210950436</v>
      </c>
      <c r="D9" s="17">
        <v>0.14318416678738399</v>
      </c>
      <c r="E9" s="17">
        <v>0.119787739397858</v>
      </c>
      <c r="F9" s="17"/>
      <c r="G9" s="17">
        <v>6.7679057089783501E-2</v>
      </c>
      <c r="H9" s="17">
        <v>0.120467875991822</v>
      </c>
      <c r="I9" s="17">
        <v>0.10405862653621301</v>
      </c>
      <c r="J9" s="17">
        <v>0.17577325340793501</v>
      </c>
      <c r="K9" s="17">
        <v>0.14142657070339601</v>
      </c>
      <c r="L9" s="17">
        <v>0.16287167437071101</v>
      </c>
      <c r="M9" s="17"/>
      <c r="N9" s="17">
        <v>0.10745613854005</v>
      </c>
      <c r="O9" s="17">
        <v>0.116666539233266</v>
      </c>
      <c r="P9" s="17">
        <v>0.14863928497997</v>
      </c>
      <c r="Q9" s="17">
        <v>0.15936263568770401</v>
      </c>
      <c r="R9" s="17"/>
      <c r="S9" s="17">
        <v>0.10756435511883899</v>
      </c>
      <c r="T9" s="17">
        <v>0.13298051299834099</v>
      </c>
      <c r="U9" s="17">
        <v>0.11369812296508799</v>
      </c>
      <c r="V9" s="17">
        <v>0.16869338750827301</v>
      </c>
      <c r="W9" s="17">
        <v>0.167299465696781</v>
      </c>
      <c r="X9" s="17">
        <v>0.104985358104698</v>
      </c>
      <c r="Y9" s="17">
        <v>0.156586241835591</v>
      </c>
      <c r="Z9" s="17">
        <v>0.196085372236556</v>
      </c>
      <c r="AA9" s="17">
        <v>9.9720839439526698E-2</v>
      </c>
      <c r="AB9" s="17">
        <v>0.159530645366394</v>
      </c>
      <c r="AC9" s="17">
        <v>0.10630210231843699</v>
      </c>
      <c r="AD9" s="17">
        <v>9.2696247785355304E-2</v>
      </c>
      <c r="AE9" s="17"/>
      <c r="AF9" s="17">
        <v>0.20912683506885099</v>
      </c>
      <c r="AG9" s="17">
        <v>9.0380232872913802E-2</v>
      </c>
      <c r="AH9" s="17">
        <v>9.65152257209453E-2</v>
      </c>
      <c r="AI9" s="17"/>
      <c r="AJ9" s="17">
        <v>0.16407463537398001</v>
      </c>
      <c r="AK9" s="17">
        <v>8.0193575170625503E-2</v>
      </c>
      <c r="AL9" s="17">
        <v>6.7734125318754904E-2</v>
      </c>
      <c r="AM9" s="17">
        <v>0.34440030671273802</v>
      </c>
      <c r="AN9" s="17">
        <v>0.141735320724582</v>
      </c>
      <c r="AO9" s="17"/>
      <c r="AP9" s="17">
        <v>0.12297454481023901</v>
      </c>
      <c r="AQ9" s="17">
        <v>6.20974236201891E-2</v>
      </c>
      <c r="AR9" s="17">
        <v>7.7358942757088406E-2</v>
      </c>
    </row>
    <row r="10" spans="2:44" x14ac:dyDescent="0.5">
      <c r="B10" s="18" t="s">
        <v>83</v>
      </c>
      <c r="C10" s="17">
        <v>0.31238528692659001</v>
      </c>
      <c r="D10" s="17">
        <v>0.30597532788438803</v>
      </c>
      <c r="E10" s="17">
        <v>0.31689542175025698</v>
      </c>
      <c r="F10" s="17"/>
      <c r="G10" s="17">
        <v>0.29405088152757503</v>
      </c>
      <c r="H10" s="17">
        <v>0.276112552969078</v>
      </c>
      <c r="I10" s="17">
        <v>0.34757737580229298</v>
      </c>
      <c r="J10" s="17">
        <v>0.275319089843717</v>
      </c>
      <c r="K10" s="17">
        <v>0.35008265052348098</v>
      </c>
      <c r="L10" s="17">
        <v>0.33016746655445101</v>
      </c>
      <c r="M10" s="17"/>
      <c r="N10" s="17">
        <v>0.29704245217059699</v>
      </c>
      <c r="O10" s="17">
        <v>0.331134362611397</v>
      </c>
      <c r="P10" s="17">
        <v>0.31355782484133898</v>
      </c>
      <c r="Q10" s="17">
        <v>0.30765857797011698</v>
      </c>
      <c r="R10" s="17"/>
      <c r="S10" s="17">
        <v>0.32285583501621101</v>
      </c>
      <c r="T10" s="17">
        <v>0.30258251372779899</v>
      </c>
      <c r="U10" s="17">
        <v>0.257886285778962</v>
      </c>
      <c r="V10" s="17">
        <v>0.30919842509467299</v>
      </c>
      <c r="W10" s="17">
        <v>0.364698668996492</v>
      </c>
      <c r="X10" s="17">
        <v>0.355427780249709</v>
      </c>
      <c r="Y10" s="17">
        <v>0.28480391776862402</v>
      </c>
      <c r="Z10" s="17">
        <v>0.30263588734458202</v>
      </c>
      <c r="AA10" s="17">
        <v>0.35618742313287899</v>
      </c>
      <c r="AB10" s="17">
        <v>0.27014925479094798</v>
      </c>
      <c r="AC10" s="17">
        <v>0.29884560520403203</v>
      </c>
      <c r="AD10" s="17">
        <v>0.28483115434560502</v>
      </c>
      <c r="AE10" s="17"/>
      <c r="AF10" s="17">
        <v>0.33615341270480398</v>
      </c>
      <c r="AG10" s="17">
        <v>0.30628544831159998</v>
      </c>
      <c r="AH10" s="17">
        <v>0.27326123081349502</v>
      </c>
      <c r="AI10" s="17"/>
      <c r="AJ10" s="17">
        <v>0.35362580708159103</v>
      </c>
      <c r="AK10" s="17">
        <v>0.307425009278399</v>
      </c>
      <c r="AL10" s="17">
        <v>0.279381159609218</v>
      </c>
      <c r="AM10" s="17">
        <v>0.204275354322866</v>
      </c>
      <c r="AN10" s="17">
        <v>0.293172087312772</v>
      </c>
      <c r="AO10" s="17"/>
      <c r="AP10" s="17">
        <v>0.33222171340216999</v>
      </c>
      <c r="AQ10" s="17">
        <v>0.28435935116949301</v>
      </c>
      <c r="AR10" s="17">
        <v>0.35156128810424703</v>
      </c>
    </row>
    <row r="11" spans="2:44" x14ac:dyDescent="0.5">
      <c r="B11" s="18" t="s">
        <v>84</v>
      </c>
      <c r="C11" s="17">
        <v>0.28473491071740398</v>
      </c>
      <c r="D11" s="17">
        <v>0.25863121515490101</v>
      </c>
      <c r="E11" s="17">
        <v>0.31136320129085798</v>
      </c>
      <c r="F11" s="17"/>
      <c r="G11" s="17">
        <v>0.31801179629371401</v>
      </c>
      <c r="H11" s="17">
        <v>0.31802456586247302</v>
      </c>
      <c r="I11" s="17">
        <v>0.28924416504521899</v>
      </c>
      <c r="J11" s="17">
        <v>0.23787915963241199</v>
      </c>
      <c r="K11" s="17">
        <v>0.26427086789549697</v>
      </c>
      <c r="L11" s="17">
        <v>0.283912043320244</v>
      </c>
      <c r="M11" s="17"/>
      <c r="N11" s="17">
        <v>0.26711971236281301</v>
      </c>
      <c r="O11" s="17">
        <v>0.28073132884146201</v>
      </c>
      <c r="P11" s="17">
        <v>0.31137943902121901</v>
      </c>
      <c r="Q11" s="17">
        <v>0.28537279586644199</v>
      </c>
      <c r="R11" s="17"/>
      <c r="S11" s="17">
        <v>0.301799895341269</v>
      </c>
      <c r="T11" s="17">
        <v>0.286231592603297</v>
      </c>
      <c r="U11" s="17">
        <v>0.34313747381137899</v>
      </c>
      <c r="V11" s="17">
        <v>0.25948301652607397</v>
      </c>
      <c r="W11" s="17">
        <v>0.24853957925589901</v>
      </c>
      <c r="X11" s="17">
        <v>0.27769099651583601</v>
      </c>
      <c r="Y11" s="17">
        <v>0.27603522888838</v>
      </c>
      <c r="Z11" s="17">
        <v>0.26310212689012502</v>
      </c>
      <c r="AA11" s="17">
        <v>0.28092879661761599</v>
      </c>
      <c r="AB11" s="17">
        <v>0.26906916080572801</v>
      </c>
      <c r="AC11" s="17">
        <v>0.334894045314791</v>
      </c>
      <c r="AD11" s="17">
        <v>0.25278092361173199</v>
      </c>
      <c r="AE11" s="17"/>
      <c r="AF11" s="17">
        <v>0.24482107432591199</v>
      </c>
      <c r="AG11" s="17">
        <v>0.31138301367594601</v>
      </c>
      <c r="AH11" s="17">
        <v>0.27777818157316198</v>
      </c>
      <c r="AI11" s="17"/>
      <c r="AJ11" s="17">
        <v>0.26531881228081899</v>
      </c>
      <c r="AK11" s="17">
        <v>0.30819604176647902</v>
      </c>
      <c r="AL11" s="17">
        <v>0.32475973339226999</v>
      </c>
      <c r="AM11" s="17">
        <v>0.294211837186584</v>
      </c>
      <c r="AN11" s="17">
        <v>0.26287409875645701</v>
      </c>
      <c r="AO11" s="17"/>
      <c r="AP11" s="17">
        <v>0.30766231504122799</v>
      </c>
      <c r="AQ11" s="17">
        <v>0.32947409321859</v>
      </c>
      <c r="AR11" s="17">
        <v>0.29224381578118402</v>
      </c>
    </row>
    <row r="12" spans="2:44" x14ac:dyDescent="0.5">
      <c r="B12" s="18" t="s">
        <v>85</v>
      </c>
      <c r="C12" s="17">
        <v>0.16003783507216399</v>
      </c>
      <c r="D12" s="17">
        <v>0.19312690109470201</v>
      </c>
      <c r="E12" s="17">
        <v>0.12832871720400099</v>
      </c>
      <c r="F12" s="17"/>
      <c r="G12" s="17">
        <v>0.18527540851101601</v>
      </c>
      <c r="H12" s="17">
        <v>0.18135033918326901</v>
      </c>
      <c r="I12" s="17">
        <v>0.13307079904205801</v>
      </c>
      <c r="J12" s="17">
        <v>0.197578857429832</v>
      </c>
      <c r="K12" s="17">
        <v>0.14450077987111001</v>
      </c>
      <c r="L12" s="17">
        <v>0.12775637059604</v>
      </c>
      <c r="M12" s="17"/>
      <c r="N12" s="17">
        <v>0.20276821911981899</v>
      </c>
      <c r="O12" s="17">
        <v>0.16291539515968201</v>
      </c>
      <c r="P12" s="17">
        <v>0.13523130029750599</v>
      </c>
      <c r="Q12" s="17">
        <v>0.13243153622714501</v>
      </c>
      <c r="R12" s="17"/>
      <c r="S12" s="17">
        <v>0.17330331861105999</v>
      </c>
      <c r="T12" s="17">
        <v>0.15983716027157699</v>
      </c>
      <c r="U12" s="17">
        <v>0.180077513746559</v>
      </c>
      <c r="V12" s="17">
        <v>0.136891102032417</v>
      </c>
      <c r="W12" s="17">
        <v>0.13814890516974501</v>
      </c>
      <c r="X12" s="17">
        <v>0.14446100175374299</v>
      </c>
      <c r="Y12" s="17">
        <v>0.14111753736277399</v>
      </c>
      <c r="Z12" s="17">
        <v>0.16229430364942299</v>
      </c>
      <c r="AA12" s="17">
        <v>0.13430409780255301</v>
      </c>
      <c r="AB12" s="17">
        <v>0.21082517601702</v>
      </c>
      <c r="AC12" s="17">
        <v>0.16320217042420199</v>
      </c>
      <c r="AD12" s="17">
        <v>0.197141429396537</v>
      </c>
      <c r="AE12" s="17"/>
      <c r="AF12" s="17">
        <v>0.107227338387269</v>
      </c>
      <c r="AG12" s="17">
        <v>0.19824660086830101</v>
      </c>
      <c r="AH12" s="17">
        <v>0.19006633901071701</v>
      </c>
      <c r="AI12" s="17"/>
      <c r="AJ12" s="17">
        <v>0.13422560361685901</v>
      </c>
      <c r="AK12" s="17">
        <v>0.208587378456634</v>
      </c>
      <c r="AL12" s="17">
        <v>0.21159241471269999</v>
      </c>
      <c r="AM12" s="17">
        <v>0.1071034056136</v>
      </c>
      <c r="AN12" s="17">
        <v>0.11918521961597101</v>
      </c>
      <c r="AO12" s="17"/>
      <c r="AP12" s="17">
        <v>0.16484752615884099</v>
      </c>
      <c r="AQ12" s="17">
        <v>0.22707815420924701</v>
      </c>
      <c r="AR12" s="17">
        <v>0.191612332093515</v>
      </c>
    </row>
    <row r="13" spans="2:44" x14ac:dyDescent="0.5">
      <c r="B13" s="18" t="s">
        <v>86</v>
      </c>
      <c r="C13" s="17">
        <v>4.7885062662014401E-2</v>
      </c>
      <c r="D13" s="17">
        <v>5.4989207117927798E-2</v>
      </c>
      <c r="E13" s="17">
        <v>4.1130279951888102E-2</v>
      </c>
      <c r="F13" s="17"/>
      <c r="G13" s="17">
        <v>6.4562920183033404E-2</v>
      </c>
      <c r="H13" s="17">
        <v>4.3590730552933901E-2</v>
      </c>
      <c r="I13" s="17">
        <v>6.3899019011942296E-2</v>
      </c>
      <c r="J13" s="17">
        <v>5.1444627209911803E-2</v>
      </c>
      <c r="K13" s="17">
        <v>4.6205896477252102E-2</v>
      </c>
      <c r="L13" s="17">
        <v>2.5403195965899E-2</v>
      </c>
      <c r="M13" s="17"/>
      <c r="N13" s="17">
        <v>7.1833628641608999E-2</v>
      </c>
      <c r="O13" s="17">
        <v>3.9949133098344601E-2</v>
      </c>
      <c r="P13" s="17">
        <v>2.72765860208058E-2</v>
      </c>
      <c r="Q13" s="17">
        <v>4.8909254991412902E-2</v>
      </c>
      <c r="R13" s="17"/>
      <c r="S13" s="17">
        <v>6.1556520460886499E-2</v>
      </c>
      <c r="T13" s="17">
        <v>5.6662531266801E-2</v>
      </c>
      <c r="U13" s="17">
        <v>4.5244481253874799E-2</v>
      </c>
      <c r="V13" s="17">
        <v>4.7090454545991901E-2</v>
      </c>
      <c r="W13" s="17">
        <v>2.81361429458989E-2</v>
      </c>
      <c r="X13" s="17">
        <v>3.1998464207792801E-2</v>
      </c>
      <c r="Y13" s="17">
        <v>5.5013638994965003E-2</v>
      </c>
      <c r="Z13" s="17">
        <v>5.2321507573577702E-2</v>
      </c>
      <c r="AA13" s="17">
        <v>4.9072451380869998E-2</v>
      </c>
      <c r="AB13" s="17">
        <v>3.3886812793537099E-2</v>
      </c>
      <c r="AC13" s="17">
        <v>4.1519812338599603E-2</v>
      </c>
      <c r="AD13" s="17">
        <v>7.2802359396250405E-2</v>
      </c>
      <c r="AE13" s="17"/>
      <c r="AF13" s="17">
        <v>5.0134312693822E-2</v>
      </c>
      <c r="AG13" s="17">
        <v>4.26823461794252E-2</v>
      </c>
      <c r="AH13" s="17">
        <v>6.01425642778508E-2</v>
      </c>
      <c r="AI13" s="17"/>
      <c r="AJ13" s="17">
        <v>4.32391175503124E-2</v>
      </c>
      <c r="AK13" s="17">
        <v>5.2205936646627801E-2</v>
      </c>
      <c r="AL13" s="17">
        <v>6.7683434772163001E-2</v>
      </c>
      <c r="AM13" s="17">
        <v>2.6242563584165601E-2</v>
      </c>
      <c r="AN13" s="17">
        <v>4.2310415264205502E-2</v>
      </c>
      <c r="AO13" s="17"/>
      <c r="AP13" s="17">
        <v>4.13273005501636E-2</v>
      </c>
      <c r="AQ13" s="17">
        <v>4.76506146136342E-2</v>
      </c>
      <c r="AR13" s="17">
        <v>5.0316252557870401E-2</v>
      </c>
    </row>
    <row r="14" spans="2:44" x14ac:dyDescent="0.5">
      <c r="B14" s="18" t="s">
        <v>87</v>
      </c>
      <c r="C14" s="17">
        <v>6.3388693671392299E-2</v>
      </c>
      <c r="D14" s="17">
        <v>4.4093181960697801E-2</v>
      </c>
      <c r="E14" s="17">
        <v>8.2494640405137903E-2</v>
      </c>
      <c r="F14" s="17"/>
      <c r="G14" s="17">
        <v>7.0419936394877494E-2</v>
      </c>
      <c r="H14" s="17">
        <v>6.0453935440424399E-2</v>
      </c>
      <c r="I14" s="17">
        <v>6.2150014562274897E-2</v>
      </c>
      <c r="J14" s="17">
        <v>6.2005012476192799E-2</v>
      </c>
      <c r="K14" s="17">
        <v>5.3513234529264202E-2</v>
      </c>
      <c r="L14" s="17">
        <v>6.9889249192655406E-2</v>
      </c>
      <c r="M14" s="17"/>
      <c r="N14" s="17">
        <v>5.3779849165111103E-2</v>
      </c>
      <c r="O14" s="17">
        <v>6.8603241055848196E-2</v>
      </c>
      <c r="P14" s="17">
        <v>6.3915564839159597E-2</v>
      </c>
      <c r="Q14" s="17">
        <v>6.6265199257178997E-2</v>
      </c>
      <c r="R14" s="17"/>
      <c r="S14" s="17">
        <v>3.2920075451733997E-2</v>
      </c>
      <c r="T14" s="17">
        <v>6.1705689132185E-2</v>
      </c>
      <c r="U14" s="17">
        <v>5.9956122444136499E-2</v>
      </c>
      <c r="V14" s="17">
        <v>7.8643614292570593E-2</v>
      </c>
      <c r="W14" s="17">
        <v>5.31772379351848E-2</v>
      </c>
      <c r="X14" s="17">
        <v>8.5436399168221197E-2</v>
      </c>
      <c r="Y14" s="17">
        <v>8.6443435149666195E-2</v>
      </c>
      <c r="Z14" s="17">
        <v>2.3560802305735901E-2</v>
      </c>
      <c r="AA14" s="17">
        <v>7.9786391626554806E-2</v>
      </c>
      <c r="AB14" s="17">
        <v>5.6538950226371898E-2</v>
      </c>
      <c r="AC14" s="17">
        <v>5.5236264399938999E-2</v>
      </c>
      <c r="AD14" s="17">
        <v>9.9747885464520999E-2</v>
      </c>
      <c r="AE14" s="17"/>
      <c r="AF14" s="17">
        <v>5.2537026819342199E-2</v>
      </c>
      <c r="AG14" s="17">
        <v>5.1022358091814199E-2</v>
      </c>
      <c r="AH14" s="17">
        <v>0.10223645860383</v>
      </c>
      <c r="AI14" s="17"/>
      <c r="AJ14" s="17">
        <v>3.95160240964385E-2</v>
      </c>
      <c r="AK14" s="17">
        <v>4.3392058681234497E-2</v>
      </c>
      <c r="AL14" s="17">
        <v>4.8849132194893799E-2</v>
      </c>
      <c r="AM14" s="17">
        <v>2.37665325800464E-2</v>
      </c>
      <c r="AN14" s="17">
        <v>0.140722858326012</v>
      </c>
      <c r="AO14" s="17"/>
      <c r="AP14" s="17">
        <v>3.09666000373587E-2</v>
      </c>
      <c r="AQ14" s="17">
        <v>4.9340363168845901E-2</v>
      </c>
      <c r="AR14" s="17">
        <v>3.6907368706095303E-2</v>
      </c>
    </row>
    <row r="15" spans="2:44" x14ac:dyDescent="0.5">
      <c r="B15" s="18" t="s">
        <v>88</v>
      </c>
      <c r="C15" s="21">
        <v>0.44395349787702498</v>
      </c>
      <c r="D15" s="21">
        <v>0.44915949467177202</v>
      </c>
      <c r="E15" s="21">
        <v>0.43668316114811501</v>
      </c>
      <c r="F15" s="21"/>
      <c r="G15" s="21">
        <v>0.36172993861735903</v>
      </c>
      <c r="H15" s="21">
        <v>0.39658042896090001</v>
      </c>
      <c r="I15" s="21">
        <v>0.45163600233850498</v>
      </c>
      <c r="J15" s="21">
        <v>0.45109234325165098</v>
      </c>
      <c r="K15" s="21">
        <v>0.49150922122687701</v>
      </c>
      <c r="L15" s="21">
        <v>0.49303914092516099</v>
      </c>
      <c r="M15" s="21"/>
      <c r="N15" s="21">
        <v>0.40449859071064798</v>
      </c>
      <c r="O15" s="21">
        <v>0.44780090184466298</v>
      </c>
      <c r="P15" s="21">
        <v>0.46219710982130902</v>
      </c>
      <c r="Q15" s="21">
        <v>0.46702121365782101</v>
      </c>
      <c r="R15" s="21"/>
      <c r="S15" s="21">
        <v>0.43042019013505001</v>
      </c>
      <c r="T15" s="21">
        <v>0.43556302672614</v>
      </c>
      <c r="U15" s="21">
        <v>0.37158440874405002</v>
      </c>
      <c r="V15" s="21">
        <v>0.477891812602947</v>
      </c>
      <c r="W15" s="21">
        <v>0.53199813469327295</v>
      </c>
      <c r="X15" s="21">
        <v>0.460413138354407</v>
      </c>
      <c r="Y15" s="21">
        <v>0.44139015960421502</v>
      </c>
      <c r="Z15" s="21">
        <v>0.498721259581138</v>
      </c>
      <c r="AA15" s="21">
        <v>0.45590826257240602</v>
      </c>
      <c r="AB15" s="21">
        <v>0.42967990015734198</v>
      </c>
      <c r="AC15" s="21">
        <v>0.40514770752246798</v>
      </c>
      <c r="AD15" s="21">
        <v>0.37752740213095998</v>
      </c>
      <c r="AE15" s="21"/>
      <c r="AF15" s="21">
        <v>0.54528024777365502</v>
      </c>
      <c r="AG15" s="21">
        <v>0.39666568118451401</v>
      </c>
      <c r="AH15" s="21">
        <v>0.36977645653444002</v>
      </c>
      <c r="AI15" s="21"/>
      <c r="AJ15" s="21">
        <v>0.51770044245557101</v>
      </c>
      <c r="AK15" s="21">
        <v>0.38761858444902397</v>
      </c>
      <c r="AL15" s="21">
        <v>0.347115284927973</v>
      </c>
      <c r="AM15" s="21">
        <v>0.54867566103560395</v>
      </c>
      <c r="AN15" s="21">
        <v>0.434907408037354</v>
      </c>
      <c r="AO15" s="21"/>
      <c r="AP15" s="21">
        <v>0.455196258212409</v>
      </c>
      <c r="AQ15" s="21">
        <v>0.34645677478968301</v>
      </c>
      <c r="AR15" s="21">
        <v>0.42892023086133602</v>
      </c>
    </row>
    <row r="16" spans="2:44" x14ac:dyDescent="0.5">
      <c r="B16" s="18" t="s">
        <v>89</v>
      </c>
      <c r="C16" s="21">
        <v>0.20792289773417799</v>
      </c>
      <c r="D16" s="21">
        <v>0.248116108212629</v>
      </c>
      <c r="E16" s="21">
        <v>0.169458997155889</v>
      </c>
      <c r="F16" s="21"/>
      <c r="G16" s="21">
        <v>0.24983832869405001</v>
      </c>
      <c r="H16" s="21">
        <v>0.22494106973620301</v>
      </c>
      <c r="I16" s="21">
        <v>0.19696981805399999</v>
      </c>
      <c r="J16" s="21">
        <v>0.249023484639744</v>
      </c>
      <c r="K16" s="21">
        <v>0.190706676348362</v>
      </c>
      <c r="L16" s="21">
        <v>0.15315956656193899</v>
      </c>
      <c r="M16" s="21"/>
      <c r="N16" s="21">
        <v>0.27460184776142799</v>
      </c>
      <c r="O16" s="21">
        <v>0.202864528258027</v>
      </c>
      <c r="P16" s="21">
        <v>0.16250788631831201</v>
      </c>
      <c r="Q16" s="21">
        <v>0.18134079121855801</v>
      </c>
      <c r="R16" s="21"/>
      <c r="S16" s="21">
        <v>0.23485983907194699</v>
      </c>
      <c r="T16" s="21">
        <v>0.216499691538378</v>
      </c>
      <c r="U16" s="21">
        <v>0.22532199500043401</v>
      </c>
      <c r="V16" s="21">
        <v>0.18398155657840901</v>
      </c>
      <c r="W16" s="21">
        <v>0.16628504811564401</v>
      </c>
      <c r="X16" s="21">
        <v>0.176459465961535</v>
      </c>
      <c r="Y16" s="21">
        <v>0.196131176357739</v>
      </c>
      <c r="Z16" s="21">
        <v>0.214615811223001</v>
      </c>
      <c r="AA16" s="21">
        <v>0.183376549183423</v>
      </c>
      <c r="AB16" s="21">
        <v>0.244711988810558</v>
      </c>
      <c r="AC16" s="21">
        <v>0.20472198276280101</v>
      </c>
      <c r="AD16" s="21">
        <v>0.26994378879278802</v>
      </c>
      <c r="AE16" s="21"/>
      <c r="AF16" s="21">
        <v>0.15736165108109099</v>
      </c>
      <c r="AG16" s="21">
        <v>0.24092894704772599</v>
      </c>
      <c r="AH16" s="21">
        <v>0.25020890328856799</v>
      </c>
      <c r="AI16" s="21"/>
      <c r="AJ16" s="21">
        <v>0.17746472116717099</v>
      </c>
      <c r="AK16" s="21">
        <v>0.26079331510326198</v>
      </c>
      <c r="AL16" s="21">
        <v>0.279275849484863</v>
      </c>
      <c r="AM16" s="21">
        <v>0.13334596919776501</v>
      </c>
      <c r="AN16" s="21">
        <v>0.16149563488017599</v>
      </c>
      <c r="AO16" s="21"/>
      <c r="AP16" s="21">
        <v>0.206174826709005</v>
      </c>
      <c r="AQ16" s="21">
        <v>0.274728768822881</v>
      </c>
      <c r="AR16" s="21">
        <v>0.241928584651386</v>
      </c>
    </row>
    <row r="17" spans="2:44" x14ac:dyDescent="0.5">
      <c r="B17" s="18" t="s">
        <v>90</v>
      </c>
      <c r="C17" s="22">
        <v>0.23603060014284699</v>
      </c>
      <c r="D17" s="22">
        <v>0.20104338645914199</v>
      </c>
      <c r="E17" s="22">
        <v>0.26722416399222598</v>
      </c>
      <c r="F17" s="22"/>
      <c r="G17" s="22">
        <v>0.111891609923309</v>
      </c>
      <c r="H17" s="22">
        <v>0.171639359224697</v>
      </c>
      <c r="I17" s="22">
        <v>0.25466618428450499</v>
      </c>
      <c r="J17" s="22">
        <v>0.20206885861190799</v>
      </c>
      <c r="K17" s="22">
        <v>0.30080254487851499</v>
      </c>
      <c r="L17" s="22">
        <v>0.33987957436322203</v>
      </c>
      <c r="M17" s="22"/>
      <c r="N17" s="22">
        <v>0.12989674294921899</v>
      </c>
      <c r="O17" s="22">
        <v>0.244936373586636</v>
      </c>
      <c r="P17" s="22">
        <v>0.29968922350299698</v>
      </c>
      <c r="Q17" s="22">
        <v>0.285680422439264</v>
      </c>
      <c r="R17" s="22"/>
      <c r="S17" s="22">
        <v>0.19556035106310399</v>
      </c>
      <c r="T17" s="22">
        <v>0.219063335187762</v>
      </c>
      <c r="U17" s="22">
        <v>0.14626241374361701</v>
      </c>
      <c r="V17" s="22">
        <v>0.29391025602453802</v>
      </c>
      <c r="W17" s="22">
        <v>0.36571308657762902</v>
      </c>
      <c r="X17" s="22">
        <v>0.283953672392872</v>
      </c>
      <c r="Y17" s="22">
        <v>0.24525898324647499</v>
      </c>
      <c r="Z17" s="22">
        <v>0.284105448358137</v>
      </c>
      <c r="AA17" s="22">
        <v>0.27253171338898302</v>
      </c>
      <c r="AB17" s="22">
        <v>0.184967911346785</v>
      </c>
      <c r="AC17" s="22">
        <v>0.200425724759667</v>
      </c>
      <c r="AD17" s="22">
        <v>0.107583613338172</v>
      </c>
      <c r="AE17" s="22"/>
      <c r="AF17" s="22">
        <v>0.38791859669256401</v>
      </c>
      <c r="AG17" s="22">
        <v>0.15573673413678801</v>
      </c>
      <c r="AH17" s="22">
        <v>0.119567553245872</v>
      </c>
      <c r="AI17" s="22"/>
      <c r="AJ17" s="22">
        <v>0.34023572128840002</v>
      </c>
      <c r="AK17" s="22">
        <v>0.12682526934576299</v>
      </c>
      <c r="AL17" s="22">
        <v>6.7839435443109997E-2</v>
      </c>
      <c r="AM17" s="22">
        <v>0.41532969183783902</v>
      </c>
      <c r="AN17" s="22">
        <v>0.27341177315717802</v>
      </c>
      <c r="AO17" s="22"/>
      <c r="AP17" s="22">
        <v>0.249021431503405</v>
      </c>
      <c r="AQ17" s="22">
        <v>7.1728005966801095E-2</v>
      </c>
      <c r="AR17" s="22">
        <v>0.18699164620995001</v>
      </c>
    </row>
    <row r="18" spans="2:44" x14ac:dyDescent="0.5">
      <c r="B18" s="16"/>
    </row>
    <row r="19" spans="2:44" x14ac:dyDescent="0.5">
      <c r="B19" t="s">
        <v>76</v>
      </c>
    </row>
    <row r="20" spans="2:44" x14ac:dyDescent="0.5">
      <c r="B20" t="s">
        <v>77</v>
      </c>
    </row>
    <row r="22" spans="2:44" x14ac:dyDescent="0.5">
      <c r="B22" s="8" t="str">
        <f>HYPERLINK("#'Contents'!A1", "Return to Contents")</f>
        <v>Return to Contents</v>
      </c>
    </row>
  </sheetData>
  <mergeCells count="8">
    <mergeCell ref="AJ5:AN5"/>
    <mergeCell ref="AP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B2:AR22"/>
  <sheetViews>
    <sheetView showGridLines="0" topLeftCell="A7" workbookViewId="0">
      <pane xSplit="2" topLeftCell="C1" activePane="topRight" state="frozen"/>
      <selection pane="topRight" activeCell="B18" sqref="B18"/>
    </sheetView>
  </sheetViews>
  <sheetFormatPr defaultColWidth="10.8203125" defaultRowHeight="14.35" x14ac:dyDescent="0.5"/>
  <cols>
    <col min="2" max="2" width="25.703125" customWidth="1"/>
    <col min="3" max="5" width="10.703125" customWidth="1"/>
    <col min="6" max="6" width="2.17578125" customWidth="1"/>
    <col min="7" max="12" width="10.703125" customWidth="1"/>
    <col min="13" max="13" width="2.17578125" customWidth="1"/>
    <col min="14" max="17" width="10.703125" customWidth="1"/>
    <col min="18" max="18" width="2.17578125" customWidth="1"/>
    <col min="19" max="30" width="10.703125" customWidth="1"/>
    <col min="31" max="31" width="2.17578125" customWidth="1"/>
    <col min="32" max="34" width="10.703125" customWidth="1"/>
    <col min="35" max="35" width="2.17578125" customWidth="1"/>
    <col min="36" max="40" width="10.703125" customWidth="1"/>
    <col min="41" max="41" width="2.17578125" customWidth="1"/>
    <col min="42" max="44" width="10.703125" customWidth="1"/>
    <col min="45" max="45" width="2.17578125" customWidth="1"/>
  </cols>
  <sheetData>
    <row r="2" spans="2:44" ht="40" customHeight="1" x14ac:dyDescent="0.5">
      <c r="D2" s="30" t="s">
        <v>341</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row>
    <row r="5" spans="2:44" ht="30" customHeight="1" x14ac:dyDescent="0.5">
      <c r="B5" s="15"/>
      <c r="C5" s="15"/>
      <c r="D5" s="29" t="s">
        <v>50</v>
      </c>
      <c r="E5" s="29"/>
      <c r="F5" s="15"/>
      <c r="G5" s="29" t="s">
        <v>51</v>
      </c>
      <c r="H5" s="29"/>
      <c r="I5" s="29"/>
      <c r="J5" s="29"/>
      <c r="K5" s="29"/>
      <c r="L5" s="29"/>
      <c r="M5" s="15"/>
      <c r="N5" s="29" t="s">
        <v>52</v>
      </c>
      <c r="O5" s="29"/>
      <c r="P5" s="29"/>
      <c r="Q5" s="29"/>
      <c r="R5" s="15"/>
      <c r="S5" s="29" t="s">
        <v>53</v>
      </c>
      <c r="T5" s="29"/>
      <c r="U5" s="29"/>
      <c r="V5" s="29"/>
      <c r="W5" s="29"/>
      <c r="X5" s="29"/>
      <c r="Y5" s="29"/>
      <c r="Z5" s="29"/>
      <c r="AA5" s="29"/>
      <c r="AB5" s="29"/>
      <c r="AC5" s="29"/>
      <c r="AD5" s="29"/>
      <c r="AE5" s="15"/>
      <c r="AF5" s="29" t="s">
        <v>54</v>
      </c>
      <c r="AG5" s="29"/>
      <c r="AH5" s="29"/>
      <c r="AI5" s="15"/>
      <c r="AJ5" s="29" t="s">
        <v>55</v>
      </c>
      <c r="AK5" s="29"/>
      <c r="AL5" s="29"/>
      <c r="AM5" s="29"/>
      <c r="AN5" s="29"/>
      <c r="AO5" s="15"/>
      <c r="AP5" s="29" t="s">
        <v>56</v>
      </c>
      <c r="AQ5" s="29"/>
      <c r="AR5" s="29"/>
    </row>
    <row r="6" spans="2:44" ht="43" x14ac:dyDescent="0.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row>
    <row r="7" spans="2:44" ht="30" customHeight="1" x14ac:dyDescent="0.5">
      <c r="B7" s="10" t="s">
        <v>18</v>
      </c>
      <c r="C7" s="10">
        <v>715</v>
      </c>
      <c r="D7" s="10">
        <v>302</v>
      </c>
      <c r="E7" s="10">
        <v>411</v>
      </c>
      <c r="F7" s="10"/>
      <c r="G7" s="10">
        <v>161</v>
      </c>
      <c r="H7" s="10">
        <v>131</v>
      </c>
      <c r="I7" s="10">
        <v>131</v>
      </c>
      <c r="J7" s="10">
        <v>107</v>
      </c>
      <c r="K7" s="10">
        <v>81</v>
      </c>
      <c r="L7" s="10">
        <v>104</v>
      </c>
      <c r="M7" s="10"/>
      <c r="N7" s="10">
        <v>201</v>
      </c>
      <c r="O7" s="10">
        <v>189</v>
      </c>
      <c r="P7" s="10">
        <v>175</v>
      </c>
      <c r="Q7" s="10">
        <v>148</v>
      </c>
      <c r="R7" s="10"/>
      <c r="S7" s="10">
        <v>114</v>
      </c>
      <c r="T7" s="10">
        <v>89</v>
      </c>
      <c r="U7" s="10">
        <v>65</v>
      </c>
      <c r="V7" s="10">
        <v>56</v>
      </c>
      <c r="W7" s="10">
        <v>54</v>
      </c>
      <c r="X7" s="10">
        <v>62</v>
      </c>
      <c r="Y7" s="10">
        <v>53</v>
      </c>
      <c r="Z7" s="10">
        <v>25</v>
      </c>
      <c r="AA7" s="10">
        <v>92</v>
      </c>
      <c r="AB7" s="10">
        <v>46</v>
      </c>
      <c r="AC7" s="10">
        <v>39</v>
      </c>
      <c r="AD7" s="10">
        <v>20</v>
      </c>
      <c r="AE7" s="10"/>
      <c r="AF7" s="10">
        <v>204</v>
      </c>
      <c r="AG7" s="10">
        <v>285</v>
      </c>
      <c r="AH7" s="10">
        <v>125</v>
      </c>
      <c r="AI7" s="10"/>
      <c r="AJ7" s="10">
        <v>189</v>
      </c>
      <c r="AK7" s="10">
        <v>220</v>
      </c>
      <c r="AL7" s="10">
        <v>54</v>
      </c>
      <c r="AM7" s="10">
        <v>9</v>
      </c>
      <c r="AN7" s="10">
        <v>106</v>
      </c>
      <c r="AO7" s="10"/>
      <c r="AP7" s="10">
        <v>112</v>
      </c>
      <c r="AQ7" s="10">
        <v>297</v>
      </c>
      <c r="AR7" s="10">
        <v>51</v>
      </c>
    </row>
    <row r="8" spans="2:44" ht="30" customHeight="1" x14ac:dyDescent="0.5">
      <c r="B8" s="11" t="s">
        <v>19</v>
      </c>
      <c r="C8" s="11">
        <v>724</v>
      </c>
      <c r="D8" s="11">
        <v>315</v>
      </c>
      <c r="E8" s="11">
        <v>407</v>
      </c>
      <c r="F8" s="11"/>
      <c r="G8" s="11">
        <v>154</v>
      </c>
      <c r="H8" s="11">
        <v>150</v>
      </c>
      <c r="I8" s="11">
        <v>135</v>
      </c>
      <c r="J8" s="11">
        <v>112</v>
      </c>
      <c r="K8" s="11">
        <v>76</v>
      </c>
      <c r="L8" s="11">
        <v>97</v>
      </c>
      <c r="M8" s="11"/>
      <c r="N8" s="11">
        <v>202</v>
      </c>
      <c r="O8" s="11">
        <v>180</v>
      </c>
      <c r="P8" s="11">
        <v>188</v>
      </c>
      <c r="Q8" s="11">
        <v>151</v>
      </c>
      <c r="R8" s="11"/>
      <c r="S8" s="11">
        <v>112</v>
      </c>
      <c r="T8" s="11">
        <v>89</v>
      </c>
      <c r="U8" s="11">
        <v>65</v>
      </c>
      <c r="V8" s="11">
        <v>56</v>
      </c>
      <c r="W8" s="11">
        <v>54</v>
      </c>
      <c r="X8" s="11">
        <v>61</v>
      </c>
      <c r="Y8" s="11">
        <v>53</v>
      </c>
      <c r="Z8" s="11">
        <v>24</v>
      </c>
      <c r="AA8" s="11">
        <v>90</v>
      </c>
      <c r="AB8" s="11">
        <v>58</v>
      </c>
      <c r="AC8" s="11">
        <v>38</v>
      </c>
      <c r="AD8" s="11">
        <v>23</v>
      </c>
      <c r="AE8" s="11"/>
      <c r="AF8" s="11">
        <v>205</v>
      </c>
      <c r="AG8" s="11">
        <v>292</v>
      </c>
      <c r="AH8" s="11">
        <v>129</v>
      </c>
      <c r="AI8" s="11"/>
      <c r="AJ8" s="11">
        <v>188</v>
      </c>
      <c r="AK8" s="11">
        <v>222</v>
      </c>
      <c r="AL8" s="11">
        <v>53</v>
      </c>
      <c r="AM8" s="11">
        <v>9</v>
      </c>
      <c r="AN8" s="11">
        <v>109</v>
      </c>
      <c r="AO8" s="11"/>
      <c r="AP8" s="11">
        <v>114</v>
      </c>
      <c r="AQ8" s="11">
        <v>298</v>
      </c>
      <c r="AR8" s="11">
        <v>51</v>
      </c>
    </row>
    <row r="9" spans="2:44" ht="28.7" x14ac:dyDescent="0.5">
      <c r="B9" s="18" t="s">
        <v>330</v>
      </c>
      <c r="C9" s="17">
        <v>0.53854891066703803</v>
      </c>
      <c r="D9" s="17">
        <v>0.52394752174621895</v>
      </c>
      <c r="E9" s="17">
        <v>0.54766635225705196</v>
      </c>
      <c r="F9" s="17"/>
      <c r="G9" s="17">
        <v>0.45540822332748898</v>
      </c>
      <c r="H9" s="17">
        <v>0.55217976094257404</v>
      </c>
      <c r="I9" s="17">
        <v>0.53842570620790398</v>
      </c>
      <c r="J9" s="17">
        <v>0.55409980046158902</v>
      </c>
      <c r="K9" s="17">
        <v>0.59848890362354001</v>
      </c>
      <c r="L9" s="17">
        <v>0.58450819568838996</v>
      </c>
      <c r="M9" s="17"/>
      <c r="N9" s="17">
        <v>0.56480340273678398</v>
      </c>
      <c r="O9" s="17">
        <v>0.57113016324882204</v>
      </c>
      <c r="P9" s="17">
        <v>0.53358321094690397</v>
      </c>
      <c r="Q9" s="17">
        <v>0.47103961385891302</v>
      </c>
      <c r="R9" s="17"/>
      <c r="S9" s="17">
        <v>0.41916857518640099</v>
      </c>
      <c r="T9" s="17">
        <v>0.51283621258887402</v>
      </c>
      <c r="U9" s="17">
        <v>0.51388965284133603</v>
      </c>
      <c r="V9" s="17">
        <v>0.60985114409169805</v>
      </c>
      <c r="W9" s="17">
        <v>0.50420764776288995</v>
      </c>
      <c r="X9" s="17">
        <v>0.55885075713346899</v>
      </c>
      <c r="Y9" s="17">
        <v>0.64932194646089303</v>
      </c>
      <c r="Z9" s="17">
        <v>0.47637485898231302</v>
      </c>
      <c r="AA9" s="17">
        <v>0.58572742240870102</v>
      </c>
      <c r="AB9" s="17">
        <v>0.56347707168969496</v>
      </c>
      <c r="AC9" s="17">
        <v>0.62427513066936002</v>
      </c>
      <c r="AD9" s="17">
        <v>0.56467192375747</v>
      </c>
      <c r="AE9" s="17"/>
      <c r="AF9" s="17">
        <v>0.51163670473243505</v>
      </c>
      <c r="AG9" s="17">
        <v>0.55616698454837099</v>
      </c>
      <c r="AH9" s="17">
        <v>0.60597872375944795</v>
      </c>
      <c r="AI9" s="17"/>
      <c r="AJ9" s="17">
        <v>0.51487699614161897</v>
      </c>
      <c r="AK9" s="17">
        <v>0.57498896774220798</v>
      </c>
      <c r="AL9" s="17">
        <v>0.50346566760740996</v>
      </c>
      <c r="AM9" s="17">
        <v>0.42991798124716102</v>
      </c>
      <c r="AN9" s="17">
        <v>0.60346747068467099</v>
      </c>
      <c r="AO9" s="17"/>
      <c r="AP9" s="17">
        <v>0.42157011393219002</v>
      </c>
      <c r="AQ9" s="17">
        <v>0.595813208167563</v>
      </c>
      <c r="AR9" s="17">
        <v>0.525009260834289</v>
      </c>
    </row>
    <row r="10" spans="2:44" ht="43" x14ac:dyDescent="0.5">
      <c r="B10" s="18" t="s">
        <v>333</v>
      </c>
      <c r="C10" s="17">
        <v>0.38384257199972199</v>
      </c>
      <c r="D10" s="17">
        <v>0.425401789448076</v>
      </c>
      <c r="E10" s="17">
        <v>0.34884277557272803</v>
      </c>
      <c r="F10" s="17"/>
      <c r="G10" s="17">
        <v>0.36813339619457902</v>
      </c>
      <c r="H10" s="17">
        <v>0.39922765501730001</v>
      </c>
      <c r="I10" s="17">
        <v>0.37769255497714199</v>
      </c>
      <c r="J10" s="17">
        <v>0.39321547892042202</v>
      </c>
      <c r="K10" s="17">
        <v>0.395742496098479</v>
      </c>
      <c r="L10" s="17">
        <v>0.37335647173779002</v>
      </c>
      <c r="M10" s="17"/>
      <c r="N10" s="17">
        <v>0.471521635770629</v>
      </c>
      <c r="O10" s="17">
        <v>0.42809063156761201</v>
      </c>
      <c r="P10" s="17">
        <v>0.31304430637574299</v>
      </c>
      <c r="Q10" s="17">
        <v>0.30015476420200699</v>
      </c>
      <c r="R10" s="17"/>
      <c r="S10" s="17">
        <v>0.42075625332986799</v>
      </c>
      <c r="T10" s="17">
        <v>0.30097954524408799</v>
      </c>
      <c r="U10" s="17">
        <v>0.316825009377252</v>
      </c>
      <c r="V10" s="17">
        <v>0.38930990305660301</v>
      </c>
      <c r="W10" s="17">
        <v>0.37927476630527202</v>
      </c>
      <c r="X10" s="17">
        <v>0.45744752943662598</v>
      </c>
      <c r="Y10" s="17">
        <v>0.30655607544031899</v>
      </c>
      <c r="Z10" s="17">
        <v>0.47875396111614898</v>
      </c>
      <c r="AA10" s="17">
        <v>0.44486655602809999</v>
      </c>
      <c r="AB10" s="17">
        <v>0.37609660436890002</v>
      </c>
      <c r="AC10" s="17">
        <v>0.31129640648705198</v>
      </c>
      <c r="AD10" s="17">
        <v>0.49461184075819897</v>
      </c>
      <c r="AE10" s="17"/>
      <c r="AF10" s="17">
        <v>0.32915877907463098</v>
      </c>
      <c r="AG10" s="17">
        <v>0.433993519801748</v>
      </c>
      <c r="AH10" s="17">
        <v>0.38073008679509401</v>
      </c>
      <c r="AI10" s="17"/>
      <c r="AJ10" s="17">
        <v>0.38417455811052298</v>
      </c>
      <c r="AK10" s="17">
        <v>0.33420883889018099</v>
      </c>
      <c r="AL10" s="17">
        <v>0.45239193793626797</v>
      </c>
      <c r="AM10" s="17">
        <v>0.20125665446573299</v>
      </c>
      <c r="AN10" s="17">
        <v>0.40590118450830598</v>
      </c>
      <c r="AO10" s="17"/>
      <c r="AP10" s="17">
        <v>0.359697065733879</v>
      </c>
      <c r="AQ10" s="17">
        <v>0.37378046663231901</v>
      </c>
      <c r="AR10" s="17">
        <v>0.48824040681910302</v>
      </c>
    </row>
    <row r="11" spans="2:44" ht="28.7" x14ac:dyDescent="0.5">
      <c r="B11" s="18" t="s">
        <v>334</v>
      </c>
      <c r="C11" s="17">
        <v>0.38283277675059002</v>
      </c>
      <c r="D11" s="17">
        <v>0.36805972093917599</v>
      </c>
      <c r="E11" s="17">
        <v>0.39135257642712201</v>
      </c>
      <c r="F11" s="17"/>
      <c r="G11" s="17">
        <v>0.41027830449543401</v>
      </c>
      <c r="H11" s="17">
        <v>0.36838133054688099</v>
      </c>
      <c r="I11" s="17">
        <v>0.32772821160982302</v>
      </c>
      <c r="J11" s="17">
        <v>0.42359385014964801</v>
      </c>
      <c r="K11" s="17">
        <v>0.426837995422501</v>
      </c>
      <c r="L11" s="17">
        <v>0.35716537020585798</v>
      </c>
      <c r="M11" s="17"/>
      <c r="N11" s="17">
        <v>0.36510266024066501</v>
      </c>
      <c r="O11" s="17">
        <v>0.41147281766745503</v>
      </c>
      <c r="P11" s="17">
        <v>0.36230269699478801</v>
      </c>
      <c r="Q11" s="17">
        <v>0.39596805930412798</v>
      </c>
      <c r="R11" s="17"/>
      <c r="S11" s="17">
        <v>0.43203667325676498</v>
      </c>
      <c r="T11" s="17">
        <v>0.351540355165812</v>
      </c>
      <c r="U11" s="17">
        <v>0.33570311862627</v>
      </c>
      <c r="V11" s="17">
        <v>0.39407785162776199</v>
      </c>
      <c r="W11" s="17">
        <v>0.32425934472207701</v>
      </c>
      <c r="X11" s="17">
        <v>0.33572716616861498</v>
      </c>
      <c r="Y11" s="17">
        <v>0.38482677991513498</v>
      </c>
      <c r="Z11" s="17">
        <v>0.34640792119908398</v>
      </c>
      <c r="AA11" s="17">
        <v>0.468452797130605</v>
      </c>
      <c r="AB11" s="17">
        <v>0.33211924275531102</v>
      </c>
      <c r="AC11" s="17">
        <v>0.42401708964249701</v>
      </c>
      <c r="AD11" s="17">
        <v>0.38961580469295598</v>
      </c>
      <c r="AE11" s="17"/>
      <c r="AF11" s="17">
        <v>0.36637500777885201</v>
      </c>
      <c r="AG11" s="17">
        <v>0.38569995009052899</v>
      </c>
      <c r="AH11" s="17">
        <v>0.41246904810723301</v>
      </c>
      <c r="AI11" s="17"/>
      <c r="AJ11" s="17">
        <v>0.38222213604830901</v>
      </c>
      <c r="AK11" s="17">
        <v>0.39954281295227001</v>
      </c>
      <c r="AL11" s="17">
        <v>0.34540279421620201</v>
      </c>
      <c r="AM11" s="17">
        <v>0</v>
      </c>
      <c r="AN11" s="17">
        <v>0.44827957871187601</v>
      </c>
      <c r="AO11" s="17"/>
      <c r="AP11" s="17">
        <v>0.40944750024248699</v>
      </c>
      <c r="AQ11" s="17">
        <v>0.40218167940717198</v>
      </c>
      <c r="AR11" s="17">
        <v>0.43631540753348802</v>
      </c>
    </row>
    <row r="12" spans="2:44" ht="43" x14ac:dyDescent="0.5">
      <c r="B12" s="18" t="s">
        <v>331</v>
      </c>
      <c r="C12" s="17">
        <v>0.31917835076936102</v>
      </c>
      <c r="D12" s="17">
        <v>0.33568103628823698</v>
      </c>
      <c r="E12" s="17">
        <v>0.30558579874916197</v>
      </c>
      <c r="F12" s="17"/>
      <c r="G12" s="17">
        <v>0.34268336943294397</v>
      </c>
      <c r="H12" s="17">
        <v>0.32210735876765001</v>
      </c>
      <c r="I12" s="17">
        <v>0.32499446727289699</v>
      </c>
      <c r="J12" s="17">
        <v>0.333344479864771</v>
      </c>
      <c r="K12" s="17">
        <v>0.32234451671109599</v>
      </c>
      <c r="L12" s="17">
        <v>0.25049925378542598</v>
      </c>
      <c r="M12" s="17"/>
      <c r="N12" s="17">
        <v>0.301163160553928</v>
      </c>
      <c r="O12" s="17">
        <v>0.32713168541739301</v>
      </c>
      <c r="P12" s="17">
        <v>0.32953655860032199</v>
      </c>
      <c r="Q12" s="17">
        <v>0.31115773539501801</v>
      </c>
      <c r="R12" s="17"/>
      <c r="S12" s="17">
        <v>0.30034444910519498</v>
      </c>
      <c r="T12" s="17">
        <v>0.421465920881405</v>
      </c>
      <c r="U12" s="17">
        <v>0.26973008967092499</v>
      </c>
      <c r="V12" s="17">
        <v>0.29650915985875997</v>
      </c>
      <c r="W12" s="17">
        <v>0.31269776239026598</v>
      </c>
      <c r="X12" s="17">
        <v>0.243490640190175</v>
      </c>
      <c r="Y12" s="17">
        <v>0.42643956398821897</v>
      </c>
      <c r="Z12" s="17">
        <v>0.43752940288223602</v>
      </c>
      <c r="AA12" s="17">
        <v>0.26908237162758902</v>
      </c>
      <c r="AB12" s="17">
        <v>0.23818231669221401</v>
      </c>
      <c r="AC12" s="17">
        <v>0.25803438704377002</v>
      </c>
      <c r="AD12" s="17">
        <v>0.55466627008288305</v>
      </c>
      <c r="AE12" s="17"/>
      <c r="AF12" s="17">
        <v>0.27249635241276299</v>
      </c>
      <c r="AG12" s="17">
        <v>0.32551917111586398</v>
      </c>
      <c r="AH12" s="17">
        <v>0.33971575818306998</v>
      </c>
      <c r="AI12" s="17"/>
      <c r="AJ12" s="17">
        <v>0.25394644698257601</v>
      </c>
      <c r="AK12" s="17">
        <v>0.38480739439962702</v>
      </c>
      <c r="AL12" s="17">
        <v>0.25472751973723201</v>
      </c>
      <c r="AM12" s="17">
        <v>0.12104047090419399</v>
      </c>
      <c r="AN12" s="17">
        <v>0.30133293393802302</v>
      </c>
      <c r="AO12" s="17"/>
      <c r="AP12" s="17">
        <v>0.29596825537711602</v>
      </c>
      <c r="AQ12" s="17">
        <v>0.35257994078433902</v>
      </c>
      <c r="AR12" s="17">
        <v>0.31319626358858299</v>
      </c>
    </row>
    <row r="13" spans="2:44" ht="43" x14ac:dyDescent="0.5">
      <c r="B13" s="18" t="s">
        <v>332</v>
      </c>
      <c r="C13" s="17">
        <v>0.25749317364659902</v>
      </c>
      <c r="D13" s="17">
        <v>0.31008506900983102</v>
      </c>
      <c r="E13" s="17">
        <v>0.218066383834602</v>
      </c>
      <c r="F13" s="17"/>
      <c r="G13" s="17">
        <v>0.316485882159873</v>
      </c>
      <c r="H13" s="17">
        <v>0.29575506016662001</v>
      </c>
      <c r="I13" s="17">
        <v>0.24377361270971101</v>
      </c>
      <c r="J13" s="17">
        <v>0.18268289567683299</v>
      </c>
      <c r="K13" s="17">
        <v>0.23732324508771599</v>
      </c>
      <c r="L13" s="17">
        <v>0.22593211240613501</v>
      </c>
      <c r="M13" s="17"/>
      <c r="N13" s="17">
        <v>0.30513506922369799</v>
      </c>
      <c r="O13" s="17">
        <v>0.25648431862347298</v>
      </c>
      <c r="P13" s="17">
        <v>0.204469713617138</v>
      </c>
      <c r="Q13" s="17">
        <v>0.25738073610958601</v>
      </c>
      <c r="R13" s="17"/>
      <c r="S13" s="17">
        <v>0.36369632096807702</v>
      </c>
      <c r="T13" s="17">
        <v>0.245857776019095</v>
      </c>
      <c r="U13" s="17">
        <v>0.206377073022803</v>
      </c>
      <c r="V13" s="17">
        <v>0.35525449969713302</v>
      </c>
      <c r="W13" s="17">
        <v>0.22808604855994599</v>
      </c>
      <c r="X13" s="17">
        <v>0.18790309918780301</v>
      </c>
      <c r="Y13" s="17">
        <v>0.177041061120327</v>
      </c>
      <c r="Z13" s="17">
        <v>0.23741069926066299</v>
      </c>
      <c r="AA13" s="17">
        <v>0.247997239816798</v>
      </c>
      <c r="AB13" s="17">
        <v>0.217249627319137</v>
      </c>
      <c r="AC13" s="17">
        <v>0.31719055461383999</v>
      </c>
      <c r="AD13" s="17">
        <v>0.19117093051078601</v>
      </c>
      <c r="AE13" s="17"/>
      <c r="AF13" s="17">
        <v>0.23747536995773799</v>
      </c>
      <c r="AG13" s="17">
        <v>0.24882967347197199</v>
      </c>
      <c r="AH13" s="17">
        <v>0.299382867394407</v>
      </c>
      <c r="AI13" s="17"/>
      <c r="AJ13" s="17">
        <v>0.25347441933597997</v>
      </c>
      <c r="AK13" s="17">
        <v>0.25017642933205098</v>
      </c>
      <c r="AL13" s="17">
        <v>0.26013139245512201</v>
      </c>
      <c r="AM13" s="17">
        <v>0.44904154784864497</v>
      </c>
      <c r="AN13" s="17">
        <v>0.26487285466267302</v>
      </c>
      <c r="AO13" s="17"/>
      <c r="AP13" s="17">
        <v>0.29654162214803298</v>
      </c>
      <c r="AQ13" s="17">
        <v>0.28211970700021699</v>
      </c>
      <c r="AR13" s="17">
        <v>0.26177465093775698</v>
      </c>
    </row>
    <row r="14" spans="2:44" ht="43" x14ac:dyDescent="0.5">
      <c r="B14" s="18" t="s">
        <v>335</v>
      </c>
      <c r="C14" s="17">
        <v>0.25681655624965399</v>
      </c>
      <c r="D14" s="17">
        <v>0.31169058609955302</v>
      </c>
      <c r="E14" s="17">
        <v>0.213284464846556</v>
      </c>
      <c r="F14" s="17"/>
      <c r="G14" s="17">
        <v>0.22664057179973901</v>
      </c>
      <c r="H14" s="17">
        <v>0.32020533089237502</v>
      </c>
      <c r="I14" s="17">
        <v>0.27553807820151699</v>
      </c>
      <c r="J14" s="17">
        <v>0.24636982473987901</v>
      </c>
      <c r="K14" s="17">
        <v>0.25237238296779302</v>
      </c>
      <c r="L14" s="17">
        <v>0.195845213774891</v>
      </c>
      <c r="M14" s="17"/>
      <c r="N14" s="17">
        <v>0.249338686477039</v>
      </c>
      <c r="O14" s="17">
        <v>0.23421577812271099</v>
      </c>
      <c r="P14" s="17">
        <v>0.26800934538052501</v>
      </c>
      <c r="Q14" s="17">
        <v>0.27610965026453799</v>
      </c>
      <c r="R14" s="17"/>
      <c r="S14" s="17">
        <v>0.254514436926634</v>
      </c>
      <c r="T14" s="17">
        <v>0.20720319265019099</v>
      </c>
      <c r="U14" s="17">
        <v>0.21285116303166501</v>
      </c>
      <c r="V14" s="17">
        <v>0.27063917389494102</v>
      </c>
      <c r="W14" s="17">
        <v>0.301099637691087</v>
      </c>
      <c r="X14" s="17">
        <v>0.26412024135386702</v>
      </c>
      <c r="Y14" s="17">
        <v>0.20954274978207499</v>
      </c>
      <c r="Z14" s="17">
        <v>0.19942226984705499</v>
      </c>
      <c r="AA14" s="17">
        <v>0.30260135988314801</v>
      </c>
      <c r="AB14" s="17">
        <v>0.24745152370096701</v>
      </c>
      <c r="AC14" s="17">
        <v>0.34496190532820198</v>
      </c>
      <c r="AD14" s="17">
        <v>0.294802879229074</v>
      </c>
      <c r="AE14" s="17"/>
      <c r="AF14" s="17">
        <v>0.21087005634292599</v>
      </c>
      <c r="AG14" s="17">
        <v>0.28851319464915498</v>
      </c>
      <c r="AH14" s="17">
        <v>0.27622487776292698</v>
      </c>
      <c r="AI14" s="17"/>
      <c r="AJ14" s="17">
        <v>0.23967994847869001</v>
      </c>
      <c r="AK14" s="17">
        <v>0.27508799533010198</v>
      </c>
      <c r="AL14" s="17">
        <v>0.223543476339368</v>
      </c>
      <c r="AM14" s="17">
        <v>0.220209966588682</v>
      </c>
      <c r="AN14" s="17">
        <v>0.25300685085430402</v>
      </c>
      <c r="AO14" s="17"/>
      <c r="AP14" s="17">
        <v>0.29152852794696099</v>
      </c>
      <c r="AQ14" s="17">
        <v>0.283834469364452</v>
      </c>
      <c r="AR14" s="17">
        <v>0.251763055556457</v>
      </c>
    </row>
    <row r="15" spans="2:44" ht="28.7" x14ac:dyDescent="0.5">
      <c r="B15" s="18" t="s">
        <v>337</v>
      </c>
      <c r="C15" s="17">
        <v>0.220821402053617</v>
      </c>
      <c r="D15" s="17">
        <v>0.26556339211361502</v>
      </c>
      <c r="E15" s="17">
        <v>0.18493681399069101</v>
      </c>
      <c r="F15" s="17"/>
      <c r="G15" s="17">
        <v>0.25871511893845101</v>
      </c>
      <c r="H15" s="17">
        <v>0.35612584732212599</v>
      </c>
      <c r="I15" s="17">
        <v>0.26015857647304302</v>
      </c>
      <c r="J15" s="17">
        <v>0.14780083211421999</v>
      </c>
      <c r="K15" s="17">
        <v>0.10760806093066599</v>
      </c>
      <c r="L15" s="17">
        <v>6.9067463135237206E-2</v>
      </c>
      <c r="M15" s="17"/>
      <c r="N15" s="17">
        <v>0.27887975150824901</v>
      </c>
      <c r="O15" s="17">
        <v>0.227711914205595</v>
      </c>
      <c r="P15" s="17">
        <v>0.17122523150819</v>
      </c>
      <c r="Q15" s="17">
        <v>0.19311490227220901</v>
      </c>
      <c r="R15" s="17"/>
      <c r="S15" s="17">
        <v>0.400730034341785</v>
      </c>
      <c r="T15" s="17">
        <v>0.13559800341063699</v>
      </c>
      <c r="U15" s="17">
        <v>0.24899499995576899</v>
      </c>
      <c r="V15" s="17">
        <v>0.15554628451404201</v>
      </c>
      <c r="W15" s="17">
        <v>0.167844330961122</v>
      </c>
      <c r="X15" s="17">
        <v>0.18211655720992001</v>
      </c>
      <c r="Y15" s="17">
        <v>0.10238197592663</v>
      </c>
      <c r="Z15" s="17">
        <v>0.21498100291639999</v>
      </c>
      <c r="AA15" s="17">
        <v>0.206451089642467</v>
      </c>
      <c r="AB15" s="17">
        <v>0.19232167454399199</v>
      </c>
      <c r="AC15" s="17">
        <v>0.27855689784955101</v>
      </c>
      <c r="AD15" s="17">
        <v>0.28864190078586199</v>
      </c>
      <c r="AE15" s="17"/>
      <c r="AF15" s="17">
        <v>0.161790031718231</v>
      </c>
      <c r="AG15" s="17">
        <v>0.23962957670971299</v>
      </c>
      <c r="AH15" s="17">
        <v>0.25859681297706599</v>
      </c>
      <c r="AI15" s="17"/>
      <c r="AJ15" s="17">
        <v>0.18106759199719399</v>
      </c>
      <c r="AK15" s="17">
        <v>0.236906792118148</v>
      </c>
      <c r="AL15" s="17">
        <v>0.26978513974542701</v>
      </c>
      <c r="AM15" s="17">
        <v>0.21681705623670899</v>
      </c>
      <c r="AN15" s="17">
        <v>0.20267774640321701</v>
      </c>
      <c r="AO15" s="17"/>
      <c r="AP15" s="17">
        <v>0.25528645195299199</v>
      </c>
      <c r="AQ15" s="17">
        <v>0.22914229532687799</v>
      </c>
      <c r="AR15" s="17">
        <v>0.22056453969206399</v>
      </c>
    </row>
    <row r="16" spans="2:44" x14ac:dyDescent="0.5">
      <c r="B16" s="18" t="s">
        <v>336</v>
      </c>
      <c r="C16" s="17">
        <v>0.207812908309251</v>
      </c>
      <c r="D16" s="17">
        <v>0.207644888050976</v>
      </c>
      <c r="E16" s="17">
        <v>0.206566395391163</v>
      </c>
      <c r="F16" s="17"/>
      <c r="G16" s="17">
        <v>0.24068344278461001</v>
      </c>
      <c r="H16" s="17">
        <v>0.282059628303302</v>
      </c>
      <c r="I16" s="17">
        <v>0.21273598378063299</v>
      </c>
      <c r="J16" s="17">
        <v>0.188779726594729</v>
      </c>
      <c r="K16" s="17">
        <v>0.16299417836138899</v>
      </c>
      <c r="L16" s="17">
        <v>9.0857536424461705E-2</v>
      </c>
      <c r="M16" s="17"/>
      <c r="N16" s="17">
        <v>0.22418026116317999</v>
      </c>
      <c r="O16" s="17">
        <v>0.20277156682615799</v>
      </c>
      <c r="P16" s="17">
        <v>0.20736942368518499</v>
      </c>
      <c r="Q16" s="17">
        <v>0.18808506864965499</v>
      </c>
      <c r="R16" s="17"/>
      <c r="S16" s="17">
        <v>0.20379982269088701</v>
      </c>
      <c r="T16" s="17">
        <v>0.15236327055125201</v>
      </c>
      <c r="U16" s="17">
        <v>0.154286521255525</v>
      </c>
      <c r="V16" s="17">
        <v>0.18162949011996901</v>
      </c>
      <c r="W16" s="17">
        <v>0.279024028489331</v>
      </c>
      <c r="X16" s="17">
        <v>0.23991461645169301</v>
      </c>
      <c r="Y16" s="17">
        <v>0.24876271628970401</v>
      </c>
      <c r="Z16" s="17">
        <v>0.17102438056494099</v>
      </c>
      <c r="AA16" s="17">
        <v>0.26959651496412002</v>
      </c>
      <c r="AB16" s="17">
        <v>0.14908846671097201</v>
      </c>
      <c r="AC16" s="17">
        <v>0.14455190511302099</v>
      </c>
      <c r="AD16" s="17">
        <v>0.35810113923182801</v>
      </c>
      <c r="AE16" s="17"/>
      <c r="AF16" s="17">
        <v>0.21002112149107799</v>
      </c>
      <c r="AG16" s="17">
        <v>0.19816285646143</v>
      </c>
      <c r="AH16" s="17">
        <v>0.18726308951778001</v>
      </c>
      <c r="AI16" s="17"/>
      <c r="AJ16" s="17">
        <v>0.194035893179105</v>
      </c>
      <c r="AK16" s="17">
        <v>0.192529336920511</v>
      </c>
      <c r="AL16" s="17">
        <v>0.26494456558489798</v>
      </c>
      <c r="AM16" s="17">
        <v>0.21371381009248799</v>
      </c>
      <c r="AN16" s="17">
        <v>0.20436739971103701</v>
      </c>
      <c r="AO16" s="17"/>
      <c r="AP16" s="17">
        <v>0.222443334024154</v>
      </c>
      <c r="AQ16" s="17">
        <v>0.240978686645028</v>
      </c>
      <c r="AR16" s="17">
        <v>0.20449601100583301</v>
      </c>
    </row>
    <row r="17" spans="2:44" x14ac:dyDescent="0.5">
      <c r="B17" s="18" t="s">
        <v>87</v>
      </c>
      <c r="C17" s="19">
        <v>3.4138098290199703E-2</v>
      </c>
      <c r="D17" s="19">
        <v>1.7577553518290299E-2</v>
      </c>
      <c r="E17" s="19">
        <v>4.70934692277553E-2</v>
      </c>
      <c r="F17" s="19"/>
      <c r="G17" s="19">
        <v>1.3976127067388801E-2</v>
      </c>
      <c r="H17" s="19">
        <v>2.6610799120823501E-2</v>
      </c>
      <c r="I17" s="19">
        <v>2.2535253984738001E-2</v>
      </c>
      <c r="J17" s="19">
        <v>9.7475390860373001E-3</v>
      </c>
      <c r="K17" s="19">
        <v>9.3753721192645495E-2</v>
      </c>
      <c r="L17" s="19">
        <v>7.5428451434143395E-2</v>
      </c>
      <c r="M17" s="19"/>
      <c r="N17" s="19">
        <v>2.84096097628256E-2</v>
      </c>
      <c r="O17" s="19">
        <v>2.0020103693457799E-2</v>
      </c>
      <c r="P17" s="19">
        <v>5.26253040816341E-2</v>
      </c>
      <c r="Q17" s="19">
        <v>3.6099229147320201E-2</v>
      </c>
      <c r="R17" s="19"/>
      <c r="S17" s="19">
        <v>2.41224740097877E-2</v>
      </c>
      <c r="T17" s="19">
        <v>1.0204773852484601E-2</v>
      </c>
      <c r="U17" s="19">
        <v>3.07804379860286E-2</v>
      </c>
      <c r="V17" s="19">
        <v>4.9505206799128697E-2</v>
      </c>
      <c r="W17" s="19">
        <v>8.8718640418209302E-2</v>
      </c>
      <c r="X17" s="19">
        <v>4.29997761128985E-2</v>
      </c>
      <c r="Y17" s="19">
        <v>3.8728886657709002E-2</v>
      </c>
      <c r="Z17" s="19">
        <v>4.3956622351458599E-2</v>
      </c>
      <c r="AA17" s="19">
        <v>2.1073571771304499E-2</v>
      </c>
      <c r="AB17" s="19">
        <v>1.9966037917231401E-2</v>
      </c>
      <c r="AC17" s="19">
        <v>7.1547914455814599E-2</v>
      </c>
      <c r="AD17" s="19">
        <v>0</v>
      </c>
      <c r="AE17" s="19"/>
      <c r="AF17" s="19">
        <v>6.06971622250728E-2</v>
      </c>
      <c r="AG17" s="19">
        <v>1.8859567059218499E-2</v>
      </c>
      <c r="AH17" s="19">
        <v>1.45849892731683E-2</v>
      </c>
      <c r="AI17" s="19"/>
      <c r="AJ17" s="19">
        <v>5.6314711741180197E-2</v>
      </c>
      <c r="AK17" s="19">
        <v>2.9617522532038299E-2</v>
      </c>
      <c r="AL17" s="19">
        <v>1.7013291038671802E-2</v>
      </c>
      <c r="AM17" s="19">
        <v>0</v>
      </c>
      <c r="AN17" s="19">
        <v>2.5794290417911502E-2</v>
      </c>
      <c r="AO17" s="19"/>
      <c r="AP17" s="19">
        <v>3.3088467499771602E-2</v>
      </c>
      <c r="AQ17" s="19">
        <v>1.8494739570037999E-2</v>
      </c>
      <c r="AR17" s="19">
        <v>3.5749366897858098E-2</v>
      </c>
    </row>
    <row r="18" spans="2:44" x14ac:dyDescent="0.5">
      <c r="B18" s="16" t="s">
        <v>414</v>
      </c>
    </row>
    <row r="19" spans="2:44" x14ac:dyDescent="0.5">
      <c r="B19" t="s">
        <v>76</v>
      </c>
    </row>
    <row r="20" spans="2:44" x14ac:dyDescent="0.5">
      <c r="B20" t="s">
        <v>77</v>
      </c>
    </row>
    <row r="22" spans="2:44" x14ac:dyDescent="0.5">
      <c r="B22" s="8" t="str">
        <f>HYPERLINK("#'Contents'!A1", "Return to Contents")</f>
        <v>Return to Contents</v>
      </c>
    </row>
  </sheetData>
  <mergeCells count="8">
    <mergeCell ref="AJ5:AN5"/>
    <mergeCell ref="AP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B2:AR23"/>
  <sheetViews>
    <sheetView showGridLines="0" topLeftCell="A8" workbookViewId="0">
      <pane xSplit="2" topLeftCell="C1" activePane="topRight" state="frozen"/>
      <selection pane="topRight" activeCell="B19" sqref="B19"/>
    </sheetView>
  </sheetViews>
  <sheetFormatPr defaultColWidth="10.8203125" defaultRowHeight="14.35" x14ac:dyDescent="0.5"/>
  <cols>
    <col min="2" max="2" width="25.703125" customWidth="1"/>
    <col min="3" max="5" width="10.703125" customWidth="1"/>
    <col min="6" max="6" width="2.17578125" customWidth="1"/>
    <col min="7" max="12" width="10.703125" customWidth="1"/>
    <col min="13" max="13" width="2.17578125" customWidth="1"/>
    <col min="14" max="17" width="10.703125" customWidth="1"/>
    <col min="18" max="18" width="2.17578125" customWidth="1"/>
    <col min="19" max="30" width="10.703125" customWidth="1"/>
    <col min="31" max="31" width="2.17578125" customWidth="1"/>
    <col min="32" max="34" width="10.703125" customWidth="1"/>
    <col min="35" max="35" width="2.17578125" customWidth="1"/>
    <col min="36" max="40" width="10.703125" customWidth="1"/>
    <col min="41" max="41" width="2.17578125" customWidth="1"/>
    <col min="42" max="44" width="10.703125" customWidth="1"/>
    <col min="45" max="45" width="2.17578125" customWidth="1"/>
  </cols>
  <sheetData>
    <row r="2" spans="2:44" ht="40" customHeight="1" x14ac:dyDescent="0.5">
      <c r="D2" s="30" t="s">
        <v>342</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row>
    <row r="5" spans="2:44" ht="30" customHeight="1" x14ac:dyDescent="0.5">
      <c r="B5" s="15"/>
      <c r="C5" s="15"/>
      <c r="D5" s="29" t="s">
        <v>50</v>
      </c>
      <c r="E5" s="29"/>
      <c r="F5" s="15"/>
      <c r="G5" s="29" t="s">
        <v>51</v>
      </c>
      <c r="H5" s="29"/>
      <c r="I5" s="29"/>
      <c r="J5" s="29"/>
      <c r="K5" s="29"/>
      <c r="L5" s="29"/>
      <c r="M5" s="15"/>
      <c r="N5" s="29" t="s">
        <v>52</v>
      </c>
      <c r="O5" s="29"/>
      <c r="P5" s="29"/>
      <c r="Q5" s="29"/>
      <c r="R5" s="15"/>
      <c r="S5" s="29" t="s">
        <v>53</v>
      </c>
      <c r="T5" s="29"/>
      <c r="U5" s="29"/>
      <c r="V5" s="29"/>
      <c r="W5" s="29"/>
      <c r="X5" s="29"/>
      <c r="Y5" s="29"/>
      <c r="Z5" s="29"/>
      <c r="AA5" s="29"/>
      <c r="AB5" s="29"/>
      <c r="AC5" s="29"/>
      <c r="AD5" s="29"/>
      <c r="AE5" s="15"/>
      <c r="AF5" s="29" t="s">
        <v>54</v>
      </c>
      <c r="AG5" s="29"/>
      <c r="AH5" s="29"/>
      <c r="AI5" s="15"/>
      <c r="AJ5" s="29" t="s">
        <v>55</v>
      </c>
      <c r="AK5" s="29"/>
      <c r="AL5" s="29"/>
      <c r="AM5" s="29"/>
      <c r="AN5" s="29"/>
      <c r="AO5" s="15"/>
      <c r="AP5" s="29" t="s">
        <v>56</v>
      </c>
      <c r="AQ5" s="29"/>
      <c r="AR5" s="29"/>
    </row>
    <row r="6" spans="2:44" ht="43" x14ac:dyDescent="0.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row>
    <row r="7" spans="2:44" ht="30" customHeight="1" x14ac:dyDescent="0.5">
      <c r="B7" s="10" t="s">
        <v>18</v>
      </c>
      <c r="C7" s="10">
        <v>595</v>
      </c>
      <c r="D7" s="10">
        <v>309</v>
      </c>
      <c r="E7" s="10">
        <v>285</v>
      </c>
      <c r="F7" s="10"/>
      <c r="G7" s="10">
        <v>73</v>
      </c>
      <c r="H7" s="10">
        <v>69</v>
      </c>
      <c r="I7" s="10">
        <v>79</v>
      </c>
      <c r="J7" s="10">
        <v>82</v>
      </c>
      <c r="K7" s="10">
        <v>99</v>
      </c>
      <c r="L7" s="10">
        <v>193</v>
      </c>
      <c r="M7" s="10"/>
      <c r="N7" s="10">
        <v>171</v>
      </c>
      <c r="O7" s="10">
        <v>143</v>
      </c>
      <c r="P7" s="10">
        <v>130</v>
      </c>
      <c r="Q7" s="10">
        <v>148</v>
      </c>
      <c r="R7" s="10"/>
      <c r="S7" s="10">
        <v>78</v>
      </c>
      <c r="T7" s="10">
        <v>79</v>
      </c>
      <c r="U7" s="10">
        <v>53</v>
      </c>
      <c r="V7" s="10">
        <v>64</v>
      </c>
      <c r="W7" s="10">
        <v>48</v>
      </c>
      <c r="X7" s="10">
        <v>61</v>
      </c>
      <c r="Y7" s="10">
        <v>43</v>
      </c>
      <c r="Z7" s="10">
        <v>31</v>
      </c>
      <c r="AA7" s="10">
        <v>55</v>
      </c>
      <c r="AB7" s="10">
        <v>39</v>
      </c>
      <c r="AC7" s="10">
        <v>30</v>
      </c>
      <c r="AD7" s="10">
        <v>14</v>
      </c>
      <c r="AE7" s="10"/>
      <c r="AF7" s="10">
        <v>294</v>
      </c>
      <c r="AG7" s="10">
        <v>191</v>
      </c>
      <c r="AH7" s="10">
        <v>65</v>
      </c>
      <c r="AI7" s="10"/>
      <c r="AJ7" s="10">
        <v>298</v>
      </c>
      <c r="AK7" s="10">
        <v>103</v>
      </c>
      <c r="AL7" s="10">
        <v>36</v>
      </c>
      <c r="AM7" s="10">
        <v>23</v>
      </c>
      <c r="AN7" s="10">
        <v>64</v>
      </c>
      <c r="AO7" s="10"/>
      <c r="AP7" s="10">
        <v>147</v>
      </c>
      <c r="AQ7" s="10">
        <v>159</v>
      </c>
      <c r="AR7" s="10">
        <v>35</v>
      </c>
    </row>
    <row r="8" spans="2:44" ht="30" customHeight="1" x14ac:dyDescent="0.5">
      <c r="B8" s="11" t="s">
        <v>19</v>
      </c>
      <c r="C8" s="11">
        <v>587</v>
      </c>
      <c r="D8" s="11">
        <v>308</v>
      </c>
      <c r="E8" s="11">
        <v>278</v>
      </c>
      <c r="F8" s="11"/>
      <c r="G8" s="11">
        <v>70</v>
      </c>
      <c r="H8" s="11">
        <v>81</v>
      </c>
      <c r="I8" s="11">
        <v>82</v>
      </c>
      <c r="J8" s="11">
        <v>85</v>
      </c>
      <c r="K8" s="11">
        <v>92</v>
      </c>
      <c r="L8" s="11">
        <v>178</v>
      </c>
      <c r="M8" s="11"/>
      <c r="N8" s="11">
        <v>168</v>
      </c>
      <c r="O8" s="11">
        <v>135</v>
      </c>
      <c r="P8" s="11">
        <v>134</v>
      </c>
      <c r="Q8" s="11">
        <v>147</v>
      </c>
      <c r="R8" s="11"/>
      <c r="S8" s="11">
        <v>75</v>
      </c>
      <c r="T8" s="11">
        <v>75</v>
      </c>
      <c r="U8" s="11">
        <v>53</v>
      </c>
      <c r="V8" s="11">
        <v>62</v>
      </c>
      <c r="W8" s="11">
        <v>47</v>
      </c>
      <c r="X8" s="11">
        <v>56</v>
      </c>
      <c r="Y8" s="11">
        <v>42</v>
      </c>
      <c r="Z8" s="11">
        <v>31</v>
      </c>
      <c r="AA8" s="11">
        <v>54</v>
      </c>
      <c r="AB8" s="11">
        <v>49</v>
      </c>
      <c r="AC8" s="11">
        <v>28</v>
      </c>
      <c r="AD8" s="11">
        <v>17</v>
      </c>
      <c r="AE8" s="11"/>
      <c r="AF8" s="11">
        <v>283</v>
      </c>
      <c r="AG8" s="11">
        <v>195</v>
      </c>
      <c r="AH8" s="11">
        <v>65</v>
      </c>
      <c r="AI8" s="11"/>
      <c r="AJ8" s="11">
        <v>286</v>
      </c>
      <c r="AK8" s="11">
        <v>105</v>
      </c>
      <c r="AL8" s="11">
        <v>35</v>
      </c>
      <c r="AM8" s="11">
        <v>21</v>
      </c>
      <c r="AN8" s="11">
        <v>65</v>
      </c>
      <c r="AO8" s="11"/>
      <c r="AP8" s="11">
        <v>143</v>
      </c>
      <c r="AQ8" s="11">
        <v>159</v>
      </c>
      <c r="AR8" s="11">
        <v>34</v>
      </c>
    </row>
    <row r="9" spans="2:44" ht="28.7" x14ac:dyDescent="0.5">
      <c r="B9" s="18" t="s">
        <v>330</v>
      </c>
      <c r="C9" s="17">
        <v>0.47615798732879699</v>
      </c>
      <c r="D9" s="17">
        <v>0.456074151879652</v>
      </c>
      <c r="E9" s="17">
        <v>0.499993254890084</v>
      </c>
      <c r="F9" s="17"/>
      <c r="G9" s="17">
        <v>0.35415498320551903</v>
      </c>
      <c r="H9" s="17">
        <v>0.44748156386035198</v>
      </c>
      <c r="I9" s="17">
        <v>0.480257257265016</v>
      </c>
      <c r="J9" s="17">
        <v>0.51407106312514905</v>
      </c>
      <c r="K9" s="17">
        <v>0.53850592810798503</v>
      </c>
      <c r="L9" s="17">
        <v>0.48486659322513698</v>
      </c>
      <c r="M9" s="17"/>
      <c r="N9" s="17">
        <v>0.434682542776332</v>
      </c>
      <c r="O9" s="17">
        <v>0.46923816288987003</v>
      </c>
      <c r="P9" s="17">
        <v>0.55984183138691601</v>
      </c>
      <c r="Q9" s="17">
        <v>0.457207220385904</v>
      </c>
      <c r="R9" s="17"/>
      <c r="S9" s="17">
        <v>0.50283878392760595</v>
      </c>
      <c r="T9" s="17">
        <v>0.36764824615095698</v>
      </c>
      <c r="U9" s="17">
        <v>0.53745609264595096</v>
      </c>
      <c r="V9" s="17">
        <v>0.42258887558331698</v>
      </c>
      <c r="W9" s="17">
        <v>0.46378589474262799</v>
      </c>
      <c r="X9" s="17">
        <v>0.51188947605898405</v>
      </c>
      <c r="Y9" s="17">
        <v>0.504972994928376</v>
      </c>
      <c r="Z9" s="17">
        <v>0.43134042544691298</v>
      </c>
      <c r="AA9" s="17">
        <v>0.52549025641479996</v>
      </c>
      <c r="AB9" s="17">
        <v>0.37082333139975598</v>
      </c>
      <c r="AC9" s="17">
        <v>0.68190072361047505</v>
      </c>
      <c r="AD9" s="17">
        <v>0.586628624922653</v>
      </c>
      <c r="AE9" s="17"/>
      <c r="AF9" s="17">
        <v>0.50641048230603503</v>
      </c>
      <c r="AG9" s="17">
        <v>0.43739400408205298</v>
      </c>
      <c r="AH9" s="17">
        <v>0.52507948757532996</v>
      </c>
      <c r="AI9" s="17"/>
      <c r="AJ9" s="17">
        <v>0.51354506536318001</v>
      </c>
      <c r="AK9" s="17">
        <v>0.437673218768034</v>
      </c>
      <c r="AL9" s="17">
        <v>0.54859104642592804</v>
      </c>
      <c r="AM9" s="17">
        <v>0.383559813265898</v>
      </c>
      <c r="AN9" s="17">
        <v>0.43870358924407399</v>
      </c>
      <c r="AO9" s="17"/>
      <c r="AP9" s="17">
        <v>0.42643219430926799</v>
      </c>
      <c r="AQ9" s="17">
        <v>0.44055618453421702</v>
      </c>
      <c r="AR9" s="17">
        <v>0.49109593171708199</v>
      </c>
    </row>
    <row r="10" spans="2:44" ht="43" x14ac:dyDescent="0.5">
      <c r="B10" s="18" t="s">
        <v>332</v>
      </c>
      <c r="C10" s="17">
        <v>0.44059619446596199</v>
      </c>
      <c r="D10" s="17">
        <v>0.49002780403278501</v>
      </c>
      <c r="E10" s="17">
        <v>0.38748624110146601</v>
      </c>
      <c r="F10" s="17"/>
      <c r="G10" s="17">
        <v>0.36518958968231002</v>
      </c>
      <c r="H10" s="17">
        <v>0.46886652524500899</v>
      </c>
      <c r="I10" s="17">
        <v>0.449134385296524</v>
      </c>
      <c r="J10" s="17">
        <v>0.397571799942115</v>
      </c>
      <c r="K10" s="17">
        <v>0.369331445622684</v>
      </c>
      <c r="L10" s="17">
        <v>0.51113232851458901</v>
      </c>
      <c r="M10" s="17"/>
      <c r="N10" s="17">
        <v>0.52210802216186702</v>
      </c>
      <c r="O10" s="17">
        <v>0.42242495766062299</v>
      </c>
      <c r="P10" s="17">
        <v>0.39291808784375198</v>
      </c>
      <c r="Q10" s="17">
        <v>0.40948476453727101</v>
      </c>
      <c r="R10" s="17"/>
      <c r="S10" s="17">
        <v>0.46395357773663398</v>
      </c>
      <c r="T10" s="17">
        <v>0.45467634884827501</v>
      </c>
      <c r="U10" s="17">
        <v>0.36574136108374899</v>
      </c>
      <c r="V10" s="17">
        <v>0.38915711389917401</v>
      </c>
      <c r="W10" s="17">
        <v>0.34041895834509101</v>
      </c>
      <c r="X10" s="17">
        <v>0.47476824345117502</v>
      </c>
      <c r="Y10" s="17">
        <v>0.50474852153540695</v>
      </c>
      <c r="Z10" s="17">
        <v>0.48905870429954101</v>
      </c>
      <c r="AA10" s="17">
        <v>0.52332943046779501</v>
      </c>
      <c r="AB10" s="17">
        <v>0.39370840959340597</v>
      </c>
      <c r="AC10" s="17">
        <v>0.37903956604644801</v>
      </c>
      <c r="AD10" s="17">
        <v>0.59064646907420504</v>
      </c>
      <c r="AE10" s="17"/>
      <c r="AF10" s="17">
        <v>0.45779096245240403</v>
      </c>
      <c r="AG10" s="17">
        <v>0.45218650714366698</v>
      </c>
      <c r="AH10" s="17">
        <v>0.41599999947560401</v>
      </c>
      <c r="AI10" s="17"/>
      <c r="AJ10" s="17">
        <v>0.49644400543103701</v>
      </c>
      <c r="AK10" s="17">
        <v>0.41893666824745102</v>
      </c>
      <c r="AL10" s="17">
        <v>0.46502086847448898</v>
      </c>
      <c r="AM10" s="17">
        <v>0.42521776541838002</v>
      </c>
      <c r="AN10" s="17">
        <v>0.31127822317973902</v>
      </c>
      <c r="AO10" s="17"/>
      <c r="AP10" s="17">
        <v>0.47431658384818398</v>
      </c>
      <c r="AQ10" s="17">
        <v>0.48631796140498201</v>
      </c>
      <c r="AR10" s="17">
        <v>0.35188077534787499</v>
      </c>
    </row>
    <row r="11" spans="2:44" ht="28.7" x14ac:dyDescent="0.5">
      <c r="B11" s="18" t="s">
        <v>334</v>
      </c>
      <c r="C11" s="17">
        <v>0.40619313728106499</v>
      </c>
      <c r="D11" s="17">
        <v>0.42802925469311098</v>
      </c>
      <c r="E11" s="17">
        <v>0.38346092619177202</v>
      </c>
      <c r="F11" s="17"/>
      <c r="G11" s="17">
        <v>0.29222146448980102</v>
      </c>
      <c r="H11" s="17">
        <v>0.31507945849357499</v>
      </c>
      <c r="I11" s="17">
        <v>0.513688001683967</v>
      </c>
      <c r="J11" s="17">
        <v>0.30354650933545602</v>
      </c>
      <c r="K11" s="17">
        <v>0.489790508396927</v>
      </c>
      <c r="L11" s="17">
        <v>0.44907622967446398</v>
      </c>
      <c r="M11" s="17"/>
      <c r="N11" s="17">
        <v>0.43241744422789002</v>
      </c>
      <c r="O11" s="17">
        <v>0.38570901919561201</v>
      </c>
      <c r="P11" s="17">
        <v>0.454819898311348</v>
      </c>
      <c r="Q11" s="17">
        <v>0.35277044053130002</v>
      </c>
      <c r="R11" s="17"/>
      <c r="S11" s="17">
        <v>0.28849234594686601</v>
      </c>
      <c r="T11" s="17">
        <v>0.465647992561253</v>
      </c>
      <c r="U11" s="17">
        <v>0.43056885081410601</v>
      </c>
      <c r="V11" s="17">
        <v>0.40195071475097699</v>
      </c>
      <c r="W11" s="17">
        <v>0.466234781313137</v>
      </c>
      <c r="X11" s="17">
        <v>0.39712114796204301</v>
      </c>
      <c r="Y11" s="17">
        <v>0.401241236557623</v>
      </c>
      <c r="Z11" s="17">
        <v>0.38988934203474901</v>
      </c>
      <c r="AA11" s="17">
        <v>0.32978782043108101</v>
      </c>
      <c r="AB11" s="17">
        <v>0.52235355221065105</v>
      </c>
      <c r="AC11" s="17">
        <v>0.339944517623397</v>
      </c>
      <c r="AD11" s="17">
        <v>0.52179517069940995</v>
      </c>
      <c r="AE11" s="17"/>
      <c r="AF11" s="17">
        <v>0.43524348122210499</v>
      </c>
      <c r="AG11" s="17">
        <v>0.395070439990929</v>
      </c>
      <c r="AH11" s="17">
        <v>0.39183291449711399</v>
      </c>
      <c r="AI11" s="17"/>
      <c r="AJ11" s="17">
        <v>0.44175389672822801</v>
      </c>
      <c r="AK11" s="17">
        <v>0.32535020210119298</v>
      </c>
      <c r="AL11" s="17">
        <v>0.32437786683771003</v>
      </c>
      <c r="AM11" s="17">
        <v>0.41967398065198003</v>
      </c>
      <c r="AN11" s="17">
        <v>0.37178882906962302</v>
      </c>
      <c r="AO11" s="17"/>
      <c r="AP11" s="17">
        <v>0.47589804067157898</v>
      </c>
      <c r="AQ11" s="17">
        <v>0.34144451838437501</v>
      </c>
      <c r="AR11" s="17">
        <v>0.365433531897706</v>
      </c>
    </row>
    <row r="12" spans="2:44" ht="43" x14ac:dyDescent="0.5">
      <c r="B12" s="18" t="s">
        <v>333</v>
      </c>
      <c r="C12" s="17">
        <v>0.37308712887263401</v>
      </c>
      <c r="D12" s="17">
        <v>0.40592452513383198</v>
      </c>
      <c r="E12" s="17">
        <v>0.33808317081849298</v>
      </c>
      <c r="F12" s="17"/>
      <c r="G12" s="17">
        <v>0.35236173474617499</v>
      </c>
      <c r="H12" s="17">
        <v>0.29031162940764799</v>
      </c>
      <c r="I12" s="17">
        <v>0.48163595594266401</v>
      </c>
      <c r="J12" s="17">
        <v>0.36537229430880203</v>
      </c>
      <c r="K12" s="17">
        <v>0.348306186925394</v>
      </c>
      <c r="L12" s="17">
        <v>0.385508753373768</v>
      </c>
      <c r="M12" s="17"/>
      <c r="N12" s="17">
        <v>0.41116218341393701</v>
      </c>
      <c r="O12" s="17">
        <v>0.316276163367121</v>
      </c>
      <c r="P12" s="17">
        <v>0.390046754294959</v>
      </c>
      <c r="Q12" s="17">
        <v>0.36766004567312799</v>
      </c>
      <c r="R12" s="17"/>
      <c r="S12" s="17">
        <v>0.35026383047892301</v>
      </c>
      <c r="T12" s="17">
        <v>0.34812755137363199</v>
      </c>
      <c r="U12" s="17">
        <v>0.36477512207507901</v>
      </c>
      <c r="V12" s="17">
        <v>0.31405005969204802</v>
      </c>
      <c r="W12" s="17">
        <v>0.41266559331590402</v>
      </c>
      <c r="X12" s="17">
        <v>0.44796309724303501</v>
      </c>
      <c r="Y12" s="17">
        <v>0.37884508460466798</v>
      </c>
      <c r="Z12" s="17">
        <v>0.47733351325650603</v>
      </c>
      <c r="AA12" s="17">
        <v>0.42985363099459101</v>
      </c>
      <c r="AB12" s="17">
        <v>0.33448597834023702</v>
      </c>
      <c r="AC12" s="17">
        <v>0.19417130486675399</v>
      </c>
      <c r="AD12" s="17">
        <v>0.492865907763401</v>
      </c>
      <c r="AE12" s="17"/>
      <c r="AF12" s="17">
        <v>0.400735073047364</v>
      </c>
      <c r="AG12" s="17">
        <v>0.36279905703325499</v>
      </c>
      <c r="AH12" s="17">
        <v>0.31379909607948903</v>
      </c>
      <c r="AI12" s="17"/>
      <c r="AJ12" s="17">
        <v>0.39378457727595101</v>
      </c>
      <c r="AK12" s="17">
        <v>0.35911456170810602</v>
      </c>
      <c r="AL12" s="17">
        <v>0.301606747613959</v>
      </c>
      <c r="AM12" s="17">
        <v>0.35315226988760001</v>
      </c>
      <c r="AN12" s="17">
        <v>0.34053755126049401</v>
      </c>
      <c r="AO12" s="17"/>
      <c r="AP12" s="17">
        <v>0.352018382483961</v>
      </c>
      <c r="AQ12" s="17">
        <v>0.37465059683106</v>
      </c>
      <c r="AR12" s="17">
        <v>0.278322252205076</v>
      </c>
    </row>
    <row r="13" spans="2:44" ht="43" x14ac:dyDescent="0.5">
      <c r="B13" s="18" t="s">
        <v>331</v>
      </c>
      <c r="C13" s="17">
        <v>0.37100956204912</v>
      </c>
      <c r="D13" s="17">
        <v>0.38996446944289298</v>
      </c>
      <c r="E13" s="17">
        <v>0.35134022505212897</v>
      </c>
      <c r="F13" s="17"/>
      <c r="G13" s="17">
        <v>0.31129900129900501</v>
      </c>
      <c r="H13" s="17">
        <v>0.38096166609992799</v>
      </c>
      <c r="I13" s="17">
        <v>0.34075747145243102</v>
      </c>
      <c r="J13" s="17">
        <v>0.36146239644825601</v>
      </c>
      <c r="K13" s="17">
        <v>0.44689168991081202</v>
      </c>
      <c r="L13" s="17">
        <v>0.36919692520137798</v>
      </c>
      <c r="M13" s="17"/>
      <c r="N13" s="17">
        <v>0.395264567821554</v>
      </c>
      <c r="O13" s="17">
        <v>0.34731597705606099</v>
      </c>
      <c r="P13" s="17">
        <v>0.37574654806240698</v>
      </c>
      <c r="Q13" s="17">
        <v>0.36143789681215199</v>
      </c>
      <c r="R13" s="17"/>
      <c r="S13" s="17">
        <v>0.33049842937412399</v>
      </c>
      <c r="T13" s="17">
        <v>0.32240621161017902</v>
      </c>
      <c r="U13" s="17">
        <v>0.40094369001046498</v>
      </c>
      <c r="V13" s="17">
        <v>0.43765253512309399</v>
      </c>
      <c r="W13" s="17">
        <v>0.46781069429823502</v>
      </c>
      <c r="X13" s="17">
        <v>0.379593595676882</v>
      </c>
      <c r="Y13" s="17">
        <v>0.353453403220025</v>
      </c>
      <c r="Z13" s="17">
        <v>0.39057675678935</v>
      </c>
      <c r="AA13" s="17">
        <v>0.35343183467352501</v>
      </c>
      <c r="AB13" s="17">
        <v>0.47772294453931902</v>
      </c>
      <c r="AC13" s="17">
        <v>0.161931304469807</v>
      </c>
      <c r="AD13" s="17">
        <v>0.22558777463025501</v>
      </c>
      <c r="AE13" s="17"/>
      <c r="AF13" s="17">
        <v>0.40027209787025098</v>
      </c>
      <c r="AG13" s="17">
        <v>0.35030880491345701</v>
      </c>
      <c r="AH13" s="17">
        <v>0.33043567122077699</v>
      </c>
      <c r="AI13" s="17"/>
      <c r="AJ13" s="17">
        <v>0.388405807165636</v>
      </c>
      <c r="AK13" s="17">
        <v>0.43468917295576298</v>
      </c>
      <c r="AL13" s="17">
        <v>0.39804018635405403</v>
      </c>
      <c r="AM13" s="17">
        <v>0.30725033060644602</v>
      </c>
      <c r="AN13" s="17">
        <v>0.27939719985713102</v>
      </c>
      <c r="AO13" s="17"/>
      <c r="AP13" s="17">
        <v>0.38415110405066999</v>
      </c>
      <c r="AQ13" s="17">
        <v>0.37615736243686199</v>
      </c>
      <c r="AR13" s="17">
        <v>0.43611836989218999</v>
      </c>
    </row>
    <row r="14" spans="2:44" ht="43" x14ac:dyDescent="0.5">
      <c r="B14" s="18" t="s">
        <v>335</v>
      </c>
      <c r="C14" s="17">
        <v>0.25061168429587199</v>
      </c>
      <c r="D14" s="17">
        <v>0.24805783804966</v>
      </c>
      <c r="E14" s="17">
        <v>0.254297293895827</v>
      </c>
      <c r="F14" s="17"/>
      <c r="G14" s="17">
        <v>0.27941191831822199</v>
      </c>
      <c r="H14" s="17">
        <v>0.32597937304920899</v>
      </c>
      <c r="I14" s="17">
        <v>0.26940455065628199</v>
      </c>
      <c r="J14" s="17">
        <v>0.23776625869054199</v>
      </c>
      <c r="K14" s="17">
        <v>0.23515256509304899</v>
      </c>
      <c r="L14" s="17">
        <v>0.21062168043516599</v>
      </c>
      <c r="M14" s="17"/>
      <c r="N14" s="17">
        <v>0.23467276872572701</v>
      </c>
      <c r="O14" s="17">
        <v>0.285393939028384</v>
      </c>
      <c r="P14" s="17">
        <v>0.25734413589049399</v>
      </c>
      <c r="Q14" s="17">
        <v>0.23568834722325799</v>
      </c>
      <c r="R14" s="17"/>
      <c r="S14" s="17">
        <v>0.27595610165141499</v>
      </c>
      <c r="T14" s="17">
        <v>0.22349060217667399</v>
      </c>
      <c r="U14" s="17">
        <v>0.32819808136656398</v>
      </c>
      <c r="V14" s="17">
        <v>0.174042813841085</v>
      </c>
      <c r="W14" s="17">
        <v>0.18894589793238001</v>
      </c>
      <c r="X14" s="17">
        <v>0.24429048877429799</v>
      </c>
      <c r="Y14" s="17">
        <v>0.19663916969463399</v>
      </c>
      <c r="Z14" s="17">
        <v>0.32110127720843901</v>
      </c>
      <c r="AA14" s="17">
        <v>0.245609799222584</v>
      </c>
      <c r="AB14" s="17">
        <v>0.26724757053361597</v>
      </c>
      <c r="AC14" s="17">
        <v>0.23076766165158399</v>
      </c>
      <c r="AD14" s="17">
        <v>0.50323214217832102</v>
      </c>
      <c r="AE14" s="17"/>
      <c r="AF14" s="17">
        <v>0.23898330719338701</v>
      </c>
      <c r="AG14" s="17">
        <v>0.266666427107913</v>
      </c>
      <c r="AH14" s="17">
        <v>0.27298343106647299</v>
      </c>
      <c r="AI14" s="17"/>
      <c r="AJ14" s="17">
        <v>0.231632132577195</v>
      </c>
      <c r="AK14" s="17">
        <v>0.28992089208967098</v>
      </c>
      <c r="AL14" s="17">
        <v>0.27040182291745302</v>
      </c>
      <c r="AM14" s="17">
        <v>0.16830023751885601</v>
      </c>
      <c r="AN14" s="17">
        <v>0.26266758441426102</v>
      </c>
      <c r="AO14" s="17"/>
      <c r="AP14" s="17">
        <v>0.220627135607185</v>
      </c>
      <c r="AQ14" s="17">
        <v>0.234246672823122</v>
      </c>
      <c r="AR14" s="17">
        <v>0.26546920829265203</v>
      </c>
    </row>
    <row r="15" spans="2:44" x14ac:dyDescent="0.5">
      <c r="B15" s="18" t="s">
        <v>336</v>
      </c>
      <c r="C15" s="17">
        <v>0.202914692031364</v>
      </c>
      <c r="D15" s="17">
        <v>0.23622728908670099</v>
      </c>
      <c r="E15" s="17">
        <v>0.16679936937953699</v>
      </c>
      <c r="F15" s="17"/>
      <c r="G15" s="17">
        <v>0.313863970570818</v>
      </c>
      <c r="H15" s="17">
        <v>0.25036860353281098</v>
      </c>
      <c r="I15" s="17">
        <v>0.26793287688217299</v>
      </c>
      <c r="J15" s="17">
        <v>0.16128298345068701</v>
      </c>
      <c r="K15" s="17">
        <v>0.185323250935126</v>
      </c>
      <c r="L15" s="17">
        <v>0.13692064807156901</v>
      </c>
      <c r="M15" s="17"/>
      <c r="N15" s="17">
        <v>0.18001545740974101</v>
      </c>
      <c r="O15" s="17">
        <v>0.215990966287439</v>
      </c>
      <c r="P15" s="17">
        <v>0.25262466706471198</v>
      </c>
      <c r="Q15" s="17">
        <v>0.175900144059359</v>
      </c>
      <c r="R15" s="17"/>
      <c r="S15" s="17">
        <v>0.25136249502335101</v>
      </c>
      <c r="T15" s="17">
        <v>0.213296776063715</v>
      </c>
      <c r="U15" s="17">
        <v>0.183027234017799</v>
      </c>
      <c r="V15" s="17">
        <v>9.5224443264967595E-2</v>
      </c>
      <c r="W15" s="17">
        <v>0.22839716587961201</v>
      </c>
      <c r="X15" s="17">
        <v>0.17679979763637699</v>
      </c>
      <c r="Y15" s="17">
        <v>8.7179058575267795E-2</v>
      </c>
      <c r="Z15" s="17">
        <v>0.19538444626898699</v>
      </c>
      <c r="AA15" s="17">
        <v>0.25346657218933599</v>
      </c>
      <c r="AB15" s="17">
        <v>0.20209416156896001</v>
      </c>
      <c r="AC15" s="17">
        <v>0.32101989028415301</v>
      </c>
      <c r="AD15" s="17">
        <v>0.37002690089457602</v>
      </c>
      <c r="AE15" s="17"/>
      <c r="AF15" s="17">
        <v>0.18357343793845701</v>
      </c>
      <c r="AG15" s="17">
        <v>0.193663238264044</v>
      </c>
      <c r="AH15" s="17">
        <v>0.24393863189496401</v>
      </c>
      <c r="AI15" s="17"/>
      <c r="AJ15" s="17">
        <v>0.18979813663763401</v>
      </c>
      <c r="AK15" s="17">
        <v>0.20006110568077701</v>
      </c>
      <c r="AL15" s="17">
        <v>0.239240948529166</v>
      </c>
      <c r="AM15" s="17">
        <v>0.12716561096256601</v>
      </c>
      <c r="AN15" s="17">
        <v>0.21370193513358501</v>
      </c>
      <c r="AO15" s="17"/>
      <c r="AP15" s="17">
        <v>0.19528153453918501</v>
      </c>
      <c r="AQ15" s="17">
        <v>0.223413603236255</v>
      </c>
      <c r="AR15" s="17">
        <v>0.234145694595526</v>
      </c>
    </row>
    <row r="16" spans="2:44" ht="28.7" x14ac:dyDescent="0.5">
      <c r="B16" s="18" t="s">
        <v>337</v>
      </c>
      <c r="C16" s="17">
        <v>0.14380129822138399</v>
      </c>
      <c r="D16" s="17">
        <v>0.14499265918460899</v>
      </c>
      <c r="E16" s="17">
        <v>0.14298007306994101</v>
      </c>
      <c r="F16" s="17"/>
      <c r="G16" s="17">
        <v>0.23065379865081201</v>
      </c>
      <c r="H16" s="17">
        <v>0.26280987949574203</v>
      </c>
      <c r="I16" s="17">
        <v>0.17837759213243501</v>
      </c>
      <c r="J16" s="17">
        <v>0.21329148146263199</v>
      </c>
      <c r="K16" s="17">
        <v>8.4197416412898005E-2</v>
      </c>
      <c r="L16" s="17">
        <v>3.7224070109941797E-2</v>
      </c>
      <c r="M16" s="17"/>
      <c r="N16" s="17">
        <v>0.14982425062807</v>
      </c>
      <c r="O16" s="17">
        <v>0.10887877237099</v>
      </c>
      <c r="P16" s="17">
        <v>0.18349760945622701</v>
      </c>
      <c r="Q16" s="17">
        <v>0.122094489498241</v>
      </c>
      <c r="R16" s="17"/>
      <c r="S16" s="17">
        <v>0.14233434753174301</v>
      </c>
      <c r="T16" s="17">
        <v>0.10436712703934101</v>
      </c>
      <c r="U16" s="17">
        <v>0.224841651039484</v>
      </c>
      <c r="V16" s="17">
        <v>1.6820352112934499E-2</v>
      </c>
      <c r="W16" s="17">
        <v>0.17793329328704199</v>
      </c>
      <c r="X16" s="17">
        <v>0.129750344512469</v>
      </c>
      <c r="Y16" s="17">
        <v>6.8089368236037798E-2</v>
      </c>
      <c r="Z16" s="17">
        <v>0.28290947938128802</v>
      </c>
      <c r="AA16" s="17">
        <v>0.18272583797928399</v>
      </c>
      <c r="AB16" s="17">
        <v>0.10474834738304099</v>
      </c>
      <c r="AC16" s="17">
        <v>0.141160793605484</v>
      </c>
      <c r="AD16" s="17">
        <v>0.42846391429758801</v>
      </c>
      <c r="AE16" s="17"/>
      <c r="AF16" s="17">
        <v>0.11686230871205899</v>
      </c>
      <c r="AG16" s="17">
        <v>0.16160548544518499</v>
      </c>
      <c r="AH16" s="17">
        <v>0.18902381252477299</v>
      </c>
      <c r="AI16" s="17"/>
      <c r="AJ16" s="17">
        <v>0.11170704696090999</v>
      </c>
      <c r="AK16" s="17">
        <v>0.22216141919357099</v>
      </c>
      <c r="AL16" s="17">
        <v>9.0472649705623007E-2</v>
      </c>
      <c r="AM16" s="17">
        <v>9.2340228760735804E-2</v>
      </c>
      <c r="AN16" s="17">
        <v>0.184707031250646</v>
      </c>
      <c r="AO16" s="17"/>
      <c r="AP16" s="17">
        <v>0.10991210020071999</v>
      </c>
      <c r="AQ16" s="17">
        <v>0.17364237890613901</v>
      </c>
      <c r="AR16" s="17">
        <v>5.7569494923518497E-2</v>
      </c>
    </row>
    <row r="17" spans="2:44" x14ac:dyDescent="0.5">
      <c r="B17" s="18" t="s">
        <v>87</v>
      </c>
      <c r="C17" s="17">
        <v>3.7842307824438301E-2</v>
      </c>
      <c r="D17" s="17">
        <v>2.4881140507652399E-2</v>
      </c>
      <c r="E17" s="17">
        <v>4.8851465281769903E-2</v>
      </c>
      <c r="F17" s="17"/>
      <c r="G17" s="17">
        <v>5.8744301263930397E-2</v>
      </c>
      <c r="H17" s="17">
        <v>3.7929529690301E-2</v>
      </c>
      <c r="I17" s="17">
        <v>2.44365212777174E-2</v>
      </c>
      <c r="J17" s="17">
        <v>2.4040164659316701E-2</v>
      </c>
      <c r="K17" s="17">
        <v>2.9772896532178801E-2</v>
      </c>
      <c r="L17" s="17">
        <v>4.6526447002775299E-2</v>
      </c>
      <c r="M17" s="17"/>
      <c r="N17" s="17">
        <v>3.2737771863009697E-2</v>
      </c>
      <c r="O17" s="17">
        <v>2.6492188883417402E-2</v>
      </c>
      <c r="P17" s="17">
        <v>3.2080546051120401E-2</v>
      </c>
      <c r="Q17" s="17">
        <v>6.0108866640108803E-2</v>
      </c>
      <c r="R17" s="17"/>
      <c r="S17" s="17">
        <v>3.5495907517252998E-2</v>
      </c>
      <c r="T17" s="17">
        <v>1.25962611227383E-2</v>
      </c>
      <c r="U17" s="17">
        <v>7.8124820795692204E-2</v>
      </c>
      <c r="V17" s="17">
        <v>7.8328467761915696E-2</v>
      </c>
      <c r="W17" s="17">
        <v>4.0253990141714401E-2</v>
      </c>
      <c r="X17" s="17">
        <v>3.3493617537434003E-2</v>
      </c>
      <c r="Y17" s="17">
        <v>6.7383414541868997E-2</v>
      </c>
      <c r="Z17" s="17">
        <v>3.1419614582683802E-2</v>
      </c>
      <c r="AA17" s="17">
        <v>0</v>
      </c>
      <c r="AB17" s="17">
        <v>2.6327153462435599E-2</v>
      </c>
      <c r="AC17" s="17">
        <v>2.8811483559305798E-2</v>
      </c>
      <c r="AD17" s="17">
        <v>0</v>
      </c>
      <c r="AE17" s="17"/>
      <c r="AF17" s="17">
        <v>3.0346096898162301E-2</v>
      </c>
      <c r="AG17" s="17">
        <v>1.8157317149345899E-2</v>
      </c>
      <c r="AH17" s="17">
        <v>9.1228467271333505E-2</v>
      </c>
      <c r="AI17" s="17"/>
      <c r="AJ17" s="17">
        <v>2.63008492706647E-2</v>
      </c>
      <c r="AK17" s="17">
        <v>1.58113071149701E-2</v>
      </c>
      <c r="AL17" s="17">
        <v>2.8797785878346398E-2</v>
      </c>
      <c r="AM17" s="17">
        <v>5.0865035201537297E-2</v>
      </c>
      <c r="AN17" s="17">
        <v>6.0548772094483803E-2</v>
      </c>
      <c r="AO17" s="17"/>
      <c r="AP17" s="17">
        <v>6.0048612002427202E-3</v>
      </c>
      <c r="AQ17" s="17">
        <v>2.2848711237395201E-2</v>
      </c>
      <c r="AR17" s="17">
        <v>5.6949427373345698E-2</v>
      </c>
    </row>
    <row r="18" spans="2:44" x14ac:dyDescent="0.5">
      <c r="B18" s="18" t="s">
        <v>149</v>
      </c>
      <c r="C18" s="19">
        <v>1.1752390240342799E-2</v>
      </c>
      <c r="D18" s="19">
        <v>1.28011588686482E-2</v>
      </c>
      <c r="E18" s="19">
        <v>1.06338627122993E-2</v>
      </c>
      <c r="F18" s="19"/>
      <c r="G18" s="19">
        <v>0</v>
      </c>
      <c r="H18" s="19">
        <v>0</v>
      </c>
      <c r="I18" s="19">
        <v>1.1487549388553901E-2</v>
      </c>
      <c r="J18" s="19">
        <v>2.5239751752520401E-2</v>
      </c>
      <c r="K18" s="19">
        <v>1.2953434615343699E-2</v>
      </c>
      <c r="L18" s="19">
        <v>1.47382927908884E-2</v>
      </c>
      <c r="M18" s="19"/>
      <c r="N18" s="19">
        <v>1.09706244437904E-2</v>
      </c>
      <c r="O18" s="19">
        <v>6.9265209842883299E-3</v>
      </c>
      <c r="P18" s="19">
        <v>2.5017826209723398E-2</v>
      </c>
      <c r="Q18" s="19">
        <v>5.2574597973880704E-3</v>
      </c>
      <c r="R18" s="19"/>
      <c r="S18" s="19">
        <v>0</v>
      </c>
      <c r="T18" s="19">
        <v>2.8578858161576699E-2</v>
      </c>
      <c r="U18" s="19">
        <v>3.5039427411205901E-2</v>
      </c>
      <c r="V18" s="19">
        <v>0</v>
      </c>
      <c r="W18" s="19">
        <v>0</v>
      </c>
      <c r="X18" s="19">
        <v>1.3751904001974799E-2</v>
      </c>
      <c r="Y18" s="19">
        <v>0</v>
      </c>
      <c r="Z18" s="19">
        <v>3.0689259979325201E-2</v>
      </c>
      <c r="AA18" s="19">
        <v>0</v>
      </c>
      <c r="AB18" s="19">
        <v>2.42910198090804E-2</v>
      </c>
      <c r="AC18" s="19">
        <v>0</v>
      </c>
      <c r="AD18" s="19">
        <v>0</v>
      </c>
      <c r="AE18" s="19"/>
      <c r="AF18" s="19">
        <v>1.30241865547507E-2</v>
      </c>
      <c r="AG18" s="19">
        <v>1.6490109885546202E-2</v>
      </c>
      <c r="AH18" s="19">
        <v>0</v>
      </c>
      <c r="AI18" s="19"/>
      <c r="AJ18" s="19">
        <v>1.2868918171935299E-2</v>
      </c>
      <c r="AK18" s="19">
        <v>0</v>
      </c>
      <c r="AL18" s="19">
        <v>5.8501256145221003E-2</v>
      </c>
      <c r="AM18" s="19">
        <v>0</v>
      </c>
      <c r="AN18" s="19">
        <v>1.8234010794561301E-2</v>
      </c>
      <c r="AO18" s="19"/>
      <c r="AP18" s="19">
        <v>6.18261786997042E-3</v>
      </c>
      <c r="AQ18" s="19">
        <v>0</v>
      </c>
      <c r="AR18" s="19">
        <v>6.0254702607426699E-2</v>
      </c>
    </row>
    <row r="19" spans="2:44" x14ac:dyDescent="0.5">
      <c r="B19" s="16" t="s">
        <v>414</v>
      </c>
    </row>
    <row r="20" spans="2:44" x14ac:dyDescent="0.5">
      <c r="B20" t="s">
        <v>76</v>
      </c>
    </row>
    <row r="21" spans="2:44" x14ac:dyDescent="0.5">
      <c r="B21" t="s">
        <v>77</v>
      </c>
    </row>
    <row r="23" spans="2:44" x14ac:dyDescent="0.5">
      <c r="B23" s="8" t="str">
        <f>HYPERLINK("#'Contents'!A1", "Return to Contents")</f>
        <v>Return to Contents</v>
      </c>
    </row>
  </sheetData>
  <mergeCells count="8">
    <mergeCell ref="AJ5:AN5"/>
    <mergeCell ref="AP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B2:AR22"/>
  <sheetViews>
    <sheetView showGridLines="0" workbookViewId="0">
      <pane xSplit="2" topLeftCell="Z1" activePane="topRight" state="frozen"/>
      <selection pane="topRight" activeCell="B18" sqref="B18"/>
    </sheetView>
  </sheetViews>
  <sheetFormatPr defaultColWidth="10.8203125" defaultRowHeight="14.35" x14ac:dyDescent="0.5"/>
  <cols>
    <col min="2" max="2" width="25.703125" customWidth="1"/>
    <col min="3" max="5" width="10.703125" customWidth="1"/>
    <col min="6" max="6" width="2.17578125" customWidth="1"/>
    <col min="7" max="12" width="10.703125" customWidth="1"/>
    <col min="13" max="13" width="2.17578125" customWidth="1"/>
    <col min="14" max="17" width="10.703125" customWidth="1"/>
    <col min="18" max="18" width="2.17578125" customWidth="1"/>
    <col min="19" max="30" width="10.703125" customWidth="1"/>
    <col min="31" max="31" width="2.17578125" customWidth="1"/>
    <col min="32" max="34" width="10.703125" customWidth="1"/>
    <col min="35" max="35" width="2.17578125" customWidth="1"/>
    <col min="36" max="40" width="10.703125" customWidth="1"/>
    <col min="41" max="41" width="2.17578125" customWidth="1"/>
    <col min="42" max="44" width="10.703125" customWidth="1"/>
    <col min="45" max="45" width="2.17578125" customWidth="1"/>
  </cols>
  <sheetData>
    <row r="2" spans="2:44" ht="40" customHeight="1" x14ac:dyDescent="0.5">
      <c r="D2" s="30" t="s">
        <v>343</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row>
    <row r="5" spans="2:44" ht="30" customHeight="1" x14ac:dyDescent="0.5">
      <c r="B5" s="15"/>
      <c r="C5" s="15"/>
      <c r="D5" s="29" t="s">
        <v>50</v>
      </c>
      <c r="E5" s="29"/>
      <c r="F5" s="15"/>
      <c r="G5" s="29" t="s">
        <v>51</v>
      </c>
      <c r="H5" s="29"/>
      <c r="I5" s="29"/>
      <c r="J5" s="29"/>
      <c r="K5" s="29"/>
      <c r="L5" s="29"/>
      <c r="M5" s="15"/>
      <c r="N5" s="29" t="s">
        <v>52</v>
      </c>
      <c r="O5" s="29"/>
      <c r="P5" s="29"/>
      <c r="Q5" s="29"/>
      <c r="R5" s="15"/>
      <c r="S5" s="29" t="s">
        <v>53</v>
      </c>
      <c r="T5" s="29"/>
      <c r="U5" s="29"/>
      <c r="V5" s="29"/>
      <c r="W5" s="29"/>
      <c r="X5" s="29"/>
      <c r="Y5" s="29"/>
      <c r="Z5" s="29"/>
      <c r="AA5" s="29"/>
      <c r="AB5" s="29"/>
      <c r="AC5" s="29"/>
      <c r="AD5" s="29"/>
      <c r="AE5" s="15"/>
      <c r="AF5" s="29" t="s">
        <v>54</v>
      </c>
      <c r="AG5" s="29"/>
      <c r="AH5" s="29"/>
      <c r="AI5" s="15"/>
      <c r="AJ5" s="29" t="s">
        <v>55</v>
      </c>
      <c r="AK5" s="29"/>
      <c r="AL5" s="29"/>
      <c r="AM5" s="29"/>
      <c r="AN5" s="29"/>
      <c r="AO5" s="15"/>
      <c r="AP5" s="29" t="s">
        <v>56</v>
      </c>
      <c r="AQ5" s="29"/>
      <c r="AR5" s="29"/>
    </row>
    <row r="6" spans="2:44" ht="43" x14ac:dyDescent="0.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row>
    <row r="7" spans="2:44" ht="30" customHeight="1" x14ac:dyDescent="0.5">
      <c r="B7" s="10" t="s">
        <v>18</v>
      </c>
      <c r="C7" s="10">
        <v>546</v>
      </c>
      <c r="D7" s="10">
        <v>317</v>
      </c>
      <c r="E7" s="10">
        <v>229</v>
      </c>
      <c r="F7" s="10"/>
      <c r="G7" s="10">
        <v>76</v>
      </c>
      <c r="H7" s="10">
        <v>79</v>
      </c>
      <c r="I7" s="10">
        <v>74</v>
      </c>
      <c r="J7" s="10">
        <v>99</v>
      </c>
      <c r="K7" s="10">
        <v>92</v>
      </c>
      <c r="L7" s="10">
        <v>126</v>
      </c>
      <c r="M7" s="10"/>
      <c r="N7" s="10">
        <v>149</v>
      </c>
      <c r="O7" s="10">
        <v>150</v>
      </c>
      <c r="P7" s="10">
        <v>103</v>
      </c>
      <c r="Q7" s="10">
        <v>144</v>
      </c>
      <c r="R7" s="10"/>
      <c r="S7" s="10">
        <v>75</v>
      </c>
      <c r="T7" s="10">
        <v>69</v>
      </c>
      <c r="U7" s="10">
        <v>36</v>
      </c>
      <c r="V7" s="10">
        <v>56</v>
      </c>
      <c r="W7" s="10">
        <v>34</v>
      </c>
      <c r="X7" s="10">
        <v>55</v>
      </c>
      <c r="Y7" s="10">
        <v>52</v>
      </c>
      <c r="Z7" s="10">
        <v>20</v>
      </c>
      <c r="AA7" s="10">
        <v>61</v>
      </c>
      <c r="AB7" s="10">
        <v>41</v>
      </c>
      <c r="AC7" s="10">
        <v>37</v>
      </c>
      <c r="AD7" s="10">
        <v>10</v>
      </c>
      <c r="AE7" s="10"/>
      <c r="AF7" s="10">
        <v>212</v>
      </c>
      <c r="AG7" s="10">
        <v>209</v>
      </c>
      <c r="AH7" s="10">
        <v>73</v>
      </c>
      <c r="AI7" s="10"/>
      <c r="AJ7" s="10">
        <v>185</v>
      </c>
      <c r="AK7" s="10">
        <v>156</v>
      </c>
      <c r="AL7" s="10">
        <v>49</v>
      </c>
      <c r="AM7" s="10">
        <v>12</v>
      </c>
      <c r="AN7" s="10">
        <v>67</v>
      </c>
      <c r="AO7" s="10"/>
      <c r="AP7" s="10">
        <v>105</v>
      </c>
      <c r="AQ7" s="10">
        <v>205</v>
      </c>
      <c r="AR7" s="10">
        <v>49</v>
      </c>
    </row>
    <row r="8" spans="2:44" ht="30" customHeight="1" x14ac:dyDescent="0.5">
      <c r="B8" s="11" t="s">
        <v>19</v>
      </c>
      <c r="C8" s="11">
        <v>546</v>
      </c>
      <c r="D8" s="11">
        <v>322</v>
      </c>
      <c r="E8" s="11">
        <v>225</v>
      </c>
      <c r="F8" s="11"/>
      <c r="G8" s="11">
        <v>73</v>
      </c>
      <c r="H8" s="11">
        <v>94</v>
      </c>
      <c r="I8" s="11">
        <v>77</v>
      </c>
      <c r="J8" s="11">
        <v>103</v>
      </c>
      <c r="K8" s="11">
        <v>86</v>
      </c>
      <c r="L8" s="11">
        <v>114</v>
      </c>
      <c r="M8" s="11"/>
      <c r="N8" s="11">
        <v>149</v>
      </c>
      <c r="O8" s="11">
        <v>144</v>
      </c>
      <c r="P8" s="11">
        <v>109</v>
      </c>
      <c r="Q8" s="11">
        <v>145</v>
      </c>
      <c r="R8" s="11"/>
      <c r="S8" s="11">
        <v>74</v>
      </c>
      <c r="T8" s="11">
        <v>67</v>
      </c>
      <c r="U8" s="11">
        <v>36</v>
      </c>
      <c r="V8" s="11">
        <v>55</v>
      </c>
      <c r="W8" s="11">
        <v>34</v>
      </c>
      <c r="X8" s="11">
        <v>52</v>
      </c>
      <c r="Y8" s="11">
        <v>52</v>
      </c>
      <c r="Z8" s="11">
        <v>19</v>
      </c>
      <c r="AA8" s="11">
        <v>60</v>
      </c>
      <c r="AB8" s="11">
        <v>51</v>
      </c>
      <c r="AC8" s="11">
        <v>34</v>
      </c>
      <c r="AD8" s="11">
        <v>12</v>
      </c>
      <c r="AE8" s="11"/>
      <c r="AF8" s="11">
        <v>208</v>
      </c>
      <c r="AG8" s="11">
        <v>213</v>
      </c>
      <c r="AH8" s="11">
        <v>76</v>
      </c>
      <c r="AI8" s="11"/>
      <c r="AJ8" s="11">
        <v>180</v>
      </c>
      <c r="AK8" s="11">
        <v>159</v>
      </c>
      <c r="AL8" s="11">
        <v>47</v>
      </c>
      <c r="AM8" s="11">
        <v>11</v>
      </c>
      <c r="AN8" s="11">
        <v>68</v>
      </c>
      <c r="AO8" s="11"/>
      <c r="AP8" s="11">
        <v>102</v>
      </c>
      <c r="AQ8" s="11">
        <v>209</v>
      </c>
      <c r="AR8" s="11">
        <v>48</v>
      </c>
    </row>
    <row r="9" spans="2:44" ht="28.7" x14ac:dyDescent="0.5">
      <c r="B9" s="18" t="s">
        <v>330</v>
      </c>
      <c r="C9" s="17">
        <v>0.52616441743806297</v>
      </c>
      <c r="D9" s="17">
        <v>0.50819390052771996</v>
      </c>
      <c r="E9" s="17">
        <v>0.551871028436554</v>
      </c>
      <c r="F9" s="17"/>
      <c r="G9" s="17">
        <v>0.46772997109605402</v>
      </c>
      <c r="H9" s="17">
        <v>0.46909426636497598</v>
      </c>
      <c r="I9" s="17">
        <v>0.459306433591819</v>
      </c>
      <c r="J9" s="17">
        <v>0.54335563627750505</v>
      </c>
      <c r="K9" s="17">
        <v>0.577334605537144</v>
      </c>
      <c r="L9" s="17">
        <v>0.601798350128943</v>
      </c>
      <c r="M9" s="17"/>
      <c r="N9" s="17">
        <v>0.56429817910403302</v>
      </c>
      <c r="O9" s="17">
        <v>0.55083258099840604</v>
      </c>
      <c r="P9" s="17">
        <v>0.50807279160677599</v>
      </c>
      <c r="Q9" s="17">
        <v>0.47623463459861198</v>
      </c>
      <c r="R9" s="17"/>
      <c r="S9" s="17">
        <v>0.52213516391939696</v>
      </c>
      <c r="T9" s="17">
        <v>0.48764618152428402</v>
      </c>
      <c r="U9" s="17">
        <v>0.565043284553709</v>
      </c>
      <c r="V9" s="17">
        <v>0.66285056619883698</v>
      </c>
      <c r="W9" s="17">
        <v>0.492366015112079</v>
      </c>
      <c r="X9" s="17">
        <v>0.54295538361542095</v>
      </c>
      <c r="Y9" s="17">
        <v>0.54116330930701795</v>
      </c>
      <c r="Z9" s="17">
        <v>0.63701002614350899</v>
      </c>
      <c r="AA9" s="17">
        <v>0.45452044618333498</v>
      </c>
      <c r="AB9" s="17">
        <v>0.41769433808620399</v>
      </c>
      <c r="AC9" s="17">
        <v>0.55228500643760903</v>
      </c>
      <c r="AD9" s="17">
        <v>0.55263049286367805</v>
      </c>
      <c r="AE9" s="17"/>
      <c r="AF9" s="17">
        <v>0.51453104302989905</v>
      </c>
      <c r="AG9" s="17">
        <v>0.54266842258061099</v>
      </c>
      <c r="AH9" s="17">
        <v>0.56629900765336405</v>
      </c>
      <c r="AI9" s="17"/>
      <c r="AJ9" s="17">
        <v>0.51114537330804299</v>
      </c>
      <c r="AK9" s="17">
        <v>0.43622085463261301</v>
      </c>
      <c r="AL9" s="17">
        <v>0.54882274534844699</v>
      </c>
      <c r="AM9" s="17">
        <v>0.73801442860751898</v>
      </c>
      <c r="AN9" s="17">
        <v>0.65649314536944603</v>
      </c>
      <c r="AO9" s="17"/>
      <c r="AP9" s="17">
        <v>0.49141801412515501</v>
      </c>
      <c r="AQ9" s="17">
        <v>0.47567255790817597</v>
      </c>
      <c r="AR9" s="17">
        <v>0.56919482175029001</v>
      </c>
    </row>
    <row r="10" spans="2:44" ht="43" x14ac:dyDescent="0.5">
      <c r="B10" s="18" t="s">
        <v>333</v>
      </c>
      <c r="C10" s="17">
        <v>0.42150135128692001</v>
      </c>
      <c r="D10" s="17">
        <v>0.45258266708510297</v>
      </c>
      <c r="E10" s="17">
        <v>0.37703989820065398</v>
      </c>
      <c r="F10" s="17"/>
      <c r="G10" s="17">
        <v>0.35275946371318301</v>
      </c>
      <c r="H10" s="17">
        <v>0.36403087741850498</v>
      </c>
      <c r="I10" s="17">
        <v>0.43801420121546603</v>
      </c>
      <c r="J10" s="17">
        <v>0.4281489745423</v>
      </c>
      <c r="K10" s="17">
        <v>0.479962658970149</v>
      </c>
      <c r="L10" s="17">
        <v>0.45189170565047598</v>
      </c>
      <c r="M10" s="17"/>
      <c r="N10" s="17">
        <v>0.45607831711906499</v>
      </c>
      <c r="O10" s="17">
        <v>0.39161295135441498</v>
      </c>
      <c r="P10" s="17">
        <v>0.399745388381606</v>
      </c>
      <c r="Q10" s="17">
        <v>0.43193086376707501</v>
      </c>
      <c r="R10" s="17"/>
      <c r="S10" s="17">
        <v>0.46159799162252901</v>
      </c>
      <c r="T10" s="17">
        <v>0.49407774779449398</v>
      </c>
      <c r="U10" s="17">
        <v>0.52737568831399295</v>
      </c>
      <c r="V10" s="17">
        <v>0.474207068818501</v>
      </c>
      <c r="W10" s="17">
        <v>0.23155008847580399</v>
      </c>
      <c r="X10" s="17">
        <v>0.353492737225856</v>
      </c>
      <c r="Y10" s="17">
        <v>0.31837539003196602</v>
      </c>
      <c r="Z10" s="17">
        <v>0.61048354576701602</v>
      </c>
      <c r="AA10" s="17">
        <v>0.35143093618175902</v>
      </c>
      <c r="AB10" s="17">
        <v>0.42167369165968399</v>
      </c>
      <c r="AC10" s="17">
        <v>0.46241855875885302</v>
      </c>
      <c r="AD10" s="17">
        <v>0.42908394673658501</v>
      </c>
      <c r="AE10" s="17"/>
      <c r="AF10" s="17">
        <v>0.36597866940663099</v>
      </c>
      <c r="AG10" s="17">
        <v>0.49761858690576699</v>
      </c>
      <c r="AH10" s="17">
        <v>0.450755694704918</v>
      </c>
      <c r="AI10" s="17"/>
      <c r="AJ10" s="17">
        <v>0.422148940478551</v>
      </c>
      <c r="AK10" s="17">
        <v>0.39759432114960402</v>
      </c>
      <c r="AL10" s="17">
        <v>0.45270126040293701</v>
      </c>
      <c r="AM10" s="17">
        <v>0.165441488255163</v>
      </c>
      <c r="AN10" s="17">
        <v>0.47893627643832498</v>
      </c>
      <c r="AO10" s="17"/>
      <c r="AP10" s="17">
        <v>0.37666135862405897</v>
      </c>
      <c r="AQ10" s="17">
        <v>0.43354574102593202</v>
      </c>
      <c r="AR10" s="17">
        <v>0.461172083033424</v>
      </c>
    </row>
    <row r="11" spans="2:44" ht="28.7" x14ac:dyDescent="0.5">
      <c r="B11" s="18" t="s">
        <v>334</v>
      </c>
      <c r="C11" s="17">
        <v>0.37707253264193202</v>
      </c>
      <c r="D11" s="17">
        <v>0.42325020192509399</v>
      </c>
      <c r="E11" s="17">
        <v>0.311015925199771</v>
      </c>
      <c r="F11" s="17"/>
      <c r="G11" s="17">
        <v>0.42487838847746201</v>
      </c>
      <c r="H11" s="17">
        <v>0.38383256281320399</v>
      </c>
      <c r="I11" s="17">
        <v>0.36921206751677599</v>
      </c>
      <c r="J11" s="17">
        <v>0.33702481965831499</v>
      </c>
      <c r="K11" s="17">
        <v>0.42768913195229202</v>
      </c>
      <c r="L11" s="17">
        <v>0.34451770875686599</v>
      </c>
      <c r="M11" s="17"/>
      <c r="N11" s="17">
        <v>0.40079770665133202</v>
      </c>
      <c r="O11" s="17">
        <v>0.39989442933790798</v>
      </c>
      <c r="P11" s="17">
        <v>0.32367355300066503</v>
      </c>
      <c r="Q11" s="17">
        <v>0.37016064839787299</v>
      </c>
      <c r="R11" s="17"/>
      <c r="S11" s="17">
        <v>0.387482461804115</v>
      </c>
      <c r="T11" s="17">
        <v>0.41516055294337201</v>
      </c>
      <c r="U11" s="17">
        <v>0.24994430132326301</v>
      </c>
      <c r="V11" s="17">
        <v>0.40695431837857199</v>
      </c>
      <c r="W11" s="17">
        <v>0.26999088951655298</v>
      </c>
      <c r="X11" s="17">
        <v>0.51822724621430305</v>
      </c>
      <c r="Y11" s="17">
        <v>0.31313284852994899</v>
      </c>
      <c r="Z11" s="17">
        <v>0.34383880483513501</v>
      </c>
      <c r="AA11" s="17">
        <v>0.43134761418349699</v>
      </c>
      <c r="AB11" s="17">
        <v>0.33448669347854498</v>
      </c>
      <c r="AC11" s="17">
        <v>0.40362980573148299</v>
      </c>
      <c r="AD11" s="17">
        <v>0.21798954173700799</v>
      </c>
      <c r="AE11" s="17"/>
      <c r="AF11" s="17">
        <v>0.306795061013731</v>
      </c>
      <c r="AG11" s="17">
        <v>0.41915799887229199</v>
      </c>
      <c r="AH11" s="17">
        <v>0.41500976139854301</v>
      </c>
      <c r="AI11" s="17"/>
      <c r="AJ11" s="17">
        <v>0.32465834008015698</v>
      </c>
      <c r="AK11" s="17">
        <v>0.386500492819839</v>
      </c>
      <c r="AL11" s="17">
        <v>0.50230832937328995</v>
      </c>
      <c r="AM11" s="17">
        <v>0.25764138691206601</v>
      </c>
      <c r="AN11" s="17">
        <v>0.46311286438080201</v>
      </c>
      <c r="AO11" s="17"/>
      <c r="AP11" s="17">
        <v>0.31438547383484</v>
      </c>
      <c r="AQ11" s="17">
        <v>0.43267037230201399</v>
      </c>
      <c r="AR11" s="17">
        <v>0.432578052072216</v>
      </c>
    </row>
    <row r="12" spans="2:44" ht="43" x14ac:dyDescent="0.5">
      <c r="B12" s="18" t="s">
        <v>335</v>
      </c>
      <c r="C12" s="17">
        <v>0.29439803511933299</v>
      </c>
      <c r="D12" s="17">
        <v>0.26733126500153298</v>
      </c>
      <c r="E12" s="17">
        <v>0.33311672829189298</v>
      </c>
      <c r="F12" s="17"/>
      <c r="G12" s="17">
        <v>0.32411275398525102</v>
      </c>
      <c r="H12" s="17">
        <v>0.31289169769306202</v>
      </c>
      <c r="I12" s="17">
        <v>0.25575828335210599</v>
      </c>
      <c r="J12" s="17">
        <v>0.22210468005164999</v>
      </c>
      <c r="K12" s="17">
        <v>0.300854042916881</v>
      </c>
      <c r="L12" s="17">
        <v>0.34696312391476503</v>
      </c>
      <c r="M12" s="17"/>
      <c r="N12" s="17">
        <v>0.31183256550330901</v>
      </c>
      <c r="O12" s="17">
        <v>0.23673505998757599</v>
      </c>
      <c r="P12" s="17">
        <v>0.30383763474007602</v>
      </c>
      <c r="Q12" s="17">
        <v>0.32651556911237301</v>
      </c>
      <c r="R12" s="17"/>
      <c r="S12" s="17">
        <v>0.30224555473919001</v>
      </c>
      <c r="T12" s="17">
        <v>0.249265290753129</v>
      </c>
      <c r="U12" s="17">
        <v>0.25234425300966801</v>
      </c>
      <c r="V12" s="17">
        <v>0.36372019011336598</v>
      </c>
      <c r="W12" s="17">
        <v>0.260317734416185</v>
      </c>
      <c r="X12" s="17">
        <v>0.39489739934379198</v>
      </c>
      <c r="Y12" s="17">
        <v>0.354183341760818</v>
      </c>
      <c r="Z12" s="17">
        <v>0.14568204413205299</v>
      </c>
      <c r="AA12" s="17">
        <v>0.30265855147106402</v>
      </c>
      <c r="AB12" s="17">
        <v>0.19694060446515599</v>
      </c>
      <c r="AC12" s="17">
        <v>0.37674985589667198</v>
      </c>
      <c r="AD12" s="17">
        <v>8.9025322947848901E-2</v>
      </c>
      <c r="AE12" s="17"/>
      <c r="AF12" s="17">
        <v>0.29791429181624401</v>
      </c>
      <c r="AG12" s="17">
        <v>0.31061531021870398</v>
      </c>
      <c r="AH12" s="17">
        <v>0.221504146088605</v>
      </c>
      <c r="AI12" s="17"/>
      <c r="AJ12" s="17">
        <v>0.32179822059990698</v>
      </c>
      <c r="AK12" s="17">
        <v>0.30619030515885598</v>
      </c>
      <c r="AL12" s="17">
        <v>0.33255254868793099</v>
      </c>
      <c r="AM12" s="17">
        <v>0.23922206286633399</v>
      </c>
      <c r="AN12" s="17">
        <v>0.25490690461523202</v>
      </c>
      <c r="AO12" s="17"/>
      <c r="AP12" s="17">
        <v>0.32727110345069099</v>
      </c>
      <c r="AQ12" s="17">
        <v>0.31510056425938499</v>
      </c>
      <c r="AR12" s="17">
        <v>0.29204405853797499</v>
      </c>
    </row>
    <row r="13" spans="2:44" ht="28.7" x14ac:dyDescent="0.5">
      <c r="B13" s="18" t="s">
        <v>337</v>
      </c>
      <c r="C13" s="17">
        <v>0.28687016621337103</v>
      </c>
      <c r="D13" s="17">
        <v>0.30521609684777501</v>
      </c>
      <c r="E13" s="17">
        <v>0.260626530341523</v>
      </c>
      <c r="F13" s="17"/>
      <c r="G13" s="17">
        <v>0.38543109465353997</v>
      </c>
      <c r="H13" s="17">
        <v>0.38006497427444702</v>
      </c>
      <c r="I13" s="17">
        <v>0.28965149416158997</v>
      </c>
      <c r="J13" s="17">
        <v>0.28029635555086702</v>
      </c>
      <c r="K13" s="17">
        <v>0.20727293107781899</v>
      </c>
      <c r="L13" s="17">
        <v>0.21064995942256601</v>
      </c>
      <c r="M13" s="17"/>
      <c r="N13" s="17">
        <v>0.27921669004663302</v>
      </c>
      <c r="O13" s="17">
        <v>0.319768156780392</v>
      </c>
      <c r="P13" s="17">
        <v>0.32542439887792401</v>
      </c>
      <c r="Q13" s="17">
        <v>0.23330539190584201</v>
      </c>
      <c r="R13" s="17"/>
      <c r="S13" s="17">
        <v>0.320779099386647</v>
      </c>
      <c r="T13" s="17">
        <v>0.258374270553139</v>
      </c>
      <c r="U13" s="17">
        <v>0.33451217594803201</v>
      </c>
      <c r="V13" s="17">
        <v>0.27252180991866098</v>
      </c>
      <c r="W13" s="17">
        <v>0.20760268734316201</v>
      </c>
      <c r="X13" s="17">
        <v>0.34953326568959903</v>
      </c>
      <c r="Y13" s="17">
        <v>0.325726446839461</v>
      </c>
      <c r="Z13" s="17">
        <v>0.26380373281418001</v>
      </c>
      <c r="AA13" s="17">
        <v>0.32300145642651301</v>
      </c>
      <c r="AB13" s="17">
        <v>0.16295951634927699</v>
      </c>
      <c r="AC13" s="17">
        <v>0.197073300512288</v>
      </c>
      <c r="AD13" s="17">
        <v>0.57593339337925897</v>
      </c>
      <c r="AE13" s="17"/>
      <c r="AF13" s="17">
        <v>0.27028776891200201</v>
      </c>
      <c r="AG13" s="17">
        <v>0.26935568956523798</v>
      </c>
      <c r="AH13" s="17">
        <v>0.33869726730658201</v>
      </c>
      <c r="AI13" s="17"/>
      <c r="AJ13" s="17">
        <v>0.25100976552516802</v>
      </c>
      <c r="AK13" s="17">
        <v>0.30685775993026099</v>
      </c>
      <c r="AL13" s="17">
        <v>0.24537822940401999</v>
      </c>
      <c r="AM13" s="17">
        <v>0.25528149481962198</v>
      </c>
      <c r="AN13" s="17">
        <v>0.34757778055510102</v>
      </c>
      <c r="AO13" s="17"/>
      <c r="AP13" s="17">
        <v>0.22143844336669799</v>
      </c>
      <c r="AQ13" s="17">
        <v>0.32579858077685397</v>
      </c>
      <c r="AR13" s="17">
        <v>0.28401536234090402</v>
      </c>
    </row>
    <row r="14" spans="2:44" ht="43" x14ac:dyDescent="0.5">
      <c r="B14" s="18" t="s">
        <v>331</v>
      </c>
      <c r="C14" s="17">
        <v>0.26988805094760099</v>
      </c>
      <c r="D14" s="17">
        <v>0.267161184692571</v>
      </c>
      <c r="E14" s="17">
        <v>0.27378880073753098</v>
      </c>
      <c r="F14" s="17"/>
      <c r="G14" s="17">
        <v>0.192829105265996</v>
      </c>
      <c r="H14" s="17">
        <v>0.28267518726451002</v>
      </c>
      <c r="I14" s="17">
        <v>0.29212247870296099</v>
      </c>
      <c r="J14" s="17">
        <v>0.34818552338024999</v>
      </c>
      <c r="K14" s="17">
        <v>0.20534831073294599</v>
      </c>
      <c r="L14" s="17">
        <v>0.27101312454155402</v>
      </c>
      <c r="M14" s="17"/>
      <c r="N14" s="17">
        <v>0.32352550657801299</v>
      </c>
      <c r="O14" s="17">
        <v>0.255506384578503</v>
      </c>
      <c r="P14" s="17">
        <v>0.24934392384670101</v>
      </c>
      <c r="Q14" s="17">
        <v>0.24454208189786</v>
      </c>
      <c r="R14" s="17"/>
      <c r="S14" s="17">
        <v>0.321330375841897</v>
      </c>
      <c r="T14" s="17">
        <v>0.28264469895676497</v>
      </c>
      <c r="U14" s="17">
        <v>0.51779526718465496</v>
      </c>
      <c r="V14" s="17">
        <v>0.19451316646239</v>
      </c>
      <c r="W14" s="17">
        <v>0.31082712164323101</v>
      </c>
      <c r="X14" s="17">
        <v>0.198073440672308</v>
      </c>
      <c r="Y14" s="17">
        <v>0.20683698473237999</v>
      </c>
      <c r="Z14" s="17">
        <v>0.19149565517203601</v>
      </c>
      <c r="AA14" s="17">
        <v>0.22517687207516601</v>
      </c>
      <c r="AB14" s="17">
        <v>0.23613667477286099</v>
      </c>
      <c r="AC14" s="17">
        <v>0.33381796586826801</v>
      </c>
      <c r="AD14" s="17">
        <v>0.24709309225418699</v>
      </c>
      <c r="AE14" s="17"/>
      <c r="AF14" s="17">
        <v>0.249298270754059</v>
      </c>
      <c r="AG14" s="17">
        <v>0.300310939330169</v>
      </c>
      <c r="AH14" s="17">
        <v>0.282744306707021</v>
      </c>
      <c r="AI14" s="17"/>
      <c r="AJ14" s="17">
        <v>0.23963098200286301</v>
      </c>
      <c r="AK14" s="17">
        <v>0.31253046703662102</v>
      </c>
      <c r="AL14" s="17">
        <v>0.33246590190733999</v>
      </c>
      <c r="AM14" s="17">
        <v>0.34088377147437199</v>
      </c>
      <c r="AN14" s="17">
        <v>0.216423041334382</v>
      </c>
      <c r="AO14" s="17"/>
      <c r="AP14" s="17">
        <v>0.30266978913497899</v>
      </c>
      <c r="AQ14" s="17">
        <v>0.28364956505672401</v>
      </c>
      <c r="AR14" s="17">
        <v>0.30080935654733898</v>
      </c>
    </row>
    <row r="15" spans="2:44" ht="43" x14ac:dyDescent="0.5">
      <c r="B15" s="18" t="s">
        <v>332</v>
      </c>
      <c r="C15" s="17">
        <v>0.20447368398872501</v>
      </c>
      <c r="D15" s="17">
        <v>0.24617783301361501</v>
      </c>
      <c r="E15" s="17">
        <v>0.14481639414254799</v>
      </c>
      <c r="F15" s="17"/>
      <c r="G15" s="17">
        <v>0.204441078147646</v>
      </c>
      <c r="H15" s="17">
        <v>0.23165774681815501</v>
      </c>
      <c r="I15" s="17">
        <v>0.19996429778807401</v>
      </c>
      <c r="J15" s="17">
        <v>0.17289628879573099</v>
      </c>
      <c r="K15" s="17">
        <v>0.18181344621432599</v>
      </c>
      <c r="L15" s="17">
        <v>0.230758836587759</v>
      </c>
      <c r="M15" s="17"/>
      <c r="N15" s="17">
        <v>0.18535052638251101</v>
      </c>
      <c r="O15" s="17">
        <v>0.22640544843975799</v>
      </c>
      <c r="P15" s="17">
        <v>0.194271520398938</v>
      </c>
      <c r="Q15" s="17">
        <v>0.21000557508880699</v>
      </c>
      <c r="R15" s="17"/>
      <c r="S15" s="17">
        <v>0.27678101234364</v>
      </c>
      <c r="T15" s="17">
        <v>0.10859151860129899</v>
      </c>
      <c r="U15" s="17">
        <v>0.14780418191905301</v>
      </c>
      <c r="V15" s="17">
        <v>0.22977235809154301</v>
      </c>
      <c r="W15" s="17">
        <v>0.158988157987317</v>
      </c>
      <c r="X15" s="17">
        <v>0.20616521891932699</v>
      </c>
      <c r="Y15" s="17">
        <v>0.158961976817793</v>
      </c>
      <c r="Z15" s="17">
        <v>0.19942828177635299</v>
      </c>
      <c r="AA15" s="17">
        <v>0.25583088772206303</v>
      </c>
      <c r="AB15" s="17">
        <v>0.198055502697633</v>
      </c>
      <c r="AC15" s="17">
        <v>0.22084339729966601</v>
      </c>
      <c r="AD15" s="17">
        <v>0.39219841516697301</v>
      </c>
      <c r="AE15" s="17"/>
      <c r="AF15" s="17">
        <v>0.17929051811865601</v>
      </c>
      <c r="AG15" s="17">
        <v>0.23510983449046299</v>
      </c>
      <c r="AH15" s="17">
        <v>0.20018613961172099</v>
      </c>
      <c r="AI15" s="17"/>
      <c r="AJ15" s="17">
        <v>0.19115632952432099</v>
      </c>
      <c r="AK15" s="17">
        <v>0.22782258344021</v>
      </c>
      <c r="AL15" s="17">
        <v>0.24784514155981299</v>
      </c>
      <c r="AM15" s="17">
        <v>0.17855517017518999</v>
      </c>
      <c r="AN15" s="17">
        <v>0.15521865825112199</v>
      </c>
      <c r="AO15" s="17"/>
      <c r="AP15" s="17">
        <v>0.189949826864557</v>
      </c>
      <c r="AQ15" s="17">
        <v>0.232775073963744</v>
      </c>
      <c r="AR15" s="17">
        <v>0.13865172801890799</v>
      </c>
    </row>
    <row r="16" spans="2:44" x14ac:dyDescent="0.5">
      <c r="B16" s="18" t="s">
        <v>336</v>
      </c>
      <c r="C16" s="17">
        <v>0.175745255502854</v>
      </c>
      <c r="D16" s="17">
        <v>0.22507273409943099</v>
      </c>
      <c r="E16" s="17">
        <v>0.105182883249176</v>
      </c>
      <c r="F16" s="17"/>
      <c r="G16" s="17">
        <v>0.130707483314491</v>
      </c>
      <c r="H16" s="17">
        <v>0.32682038307151701</v>
      </c>
      <c r="I16" s="17">
        <v>0.208796735798913</v>
      </c>
      <c r="J16" s="17">
        <v>0.131728388552381</v>
      </c>
      <c r="K16" s="17">
        <v>0.149209470256324</v>
      </c>
      <c r="L16" s="17">
        <v>0.11717334661442599</v>
      </c>
      <c r="M16" s="17"/>
      <c r="N16" s="17">
        <v>0.17479166013820899</v>
      </c>
      <c r="O16" s="17">
        <v>0.21523719484602999</v>
      </c>
      <c r="P16" s="17">
        <v>0.16962767452066299</v>
      </c>
      <c r="Q16" s="17">
        <v>0.14223255562315601</v>
      </c>
      <c r="R16" s="17"/>
      <c r="S16" s="17">
        <v>0.18306589347725899</v>
      </c>
      <c r="T16" s="17">
        <v>0.19664845391934699</v>
      </c>
      <c r="U16" s="17">
        <v>0.20158699320513199</v>
      </c>
      <c r="V16" s="17">
        <v>0.17498193921774699</v>
      </c>
      <c r="W16" s="17">
        <v>0.15582790439711899</v>
      </c>
      <c r="X16" s="17">
        <v>0.17666372759280499</v>
      </c>
      <c r="Y16" s="17">
        <v>0.10460709026013</v>
      </c>
      <c r="Z16" s="17">
        <v>4.4450994775356099E-2</v>
      </c>
      <c r="AA16" s="17">
        <v>0.284717544746171</v>
      </c>
      <c r="AB16" s="17">
        <v>9.7698522964748902E-2</v>
      </c>
      <c r="AC16" s="17">
        <v>0.20483876150085201</v>
      </c>
      <c r="AD16" s="17">
        <v>0.21257186907494199</v>
      </c>
      <c r="AE16" s="17"/>
      <c r="AF16" s="17">
        <v>0.182398467805713</v>
      </c>
      <c r="AG16" s="17">
        <v>0.171527693510761</v>
      </c>
      <c r="AH16" s="17">
        <v>0.180997577283594</v>
      </c>
      <c r="AI16" s="17"/>
      <c r="AJ16" s="17">
        <v>0.15669962208147101</v>
      </c>
      <c r="AK16" s="17">
        <v>0.21332835659275701</v>
      </c>
      <c r="AL16" s="17">
        <v>0.10212556932421001</v>
      </c>
      <c r="AM16" s="17">
        <v>9.7061227725537894E-2</v>
      </c>
      <c r="AN16" s="17">
        <v>0.198297208280583</v>
      </c>
      <c r="AO16" s="17"/>
      <c r="AP16" s="17">
        <v>0.17139757250243901</v>
      </c>
      <c r="AQ16" s="17">
        <v>0.22287322010989799</v>
      </c>
      <c r="AR16" s="17">
        <v>0.143766863713195</v>
      </c>
    </row>
    <row r="17" spans="2:44" x14ac:dyDescent="0.5">
      <c r="B17" s="18" t="s">
        <v>87</v>
      </c>
      <c r="C17" s="19">
        <v>2.46061523413314E-2</v>
      </c>
      <c r="D17" s="19">
        <v>1.7747722514472399E-2</v>
      </c>
      <c r="E17" s="19">
        <v>3.4417054748821098E-2</v>
      </c>
      <c r="F17" s="19"/>
      <c r="G17" s="19">
        <v>0</v>
      </c>
      <c r="H17" s="19">
        <v>2.0627434007113699E-2</v>
      </c>
      <c r="I17" s="19">
        <v>1.3939149491885501E-2</v>
      </c>
      <c r="J17" s="19">
        <v>2.1452995690404299E-2</v>
      </c>
      <c r="K17" s="19">
        <v>1.0429287056628E-2</v>
      </c>
      <c r="L17" s="19">
        <v>6.4358659102859206E-2</v>
      </c>
      <c r="M17" s="19"/>
      <c r="N17" s="19">
        <v>5.9966227019424504E-3</v>
      </c>
      <c r="O17" s="19">
        <v>3.1356716961608903E-2</v>
      </c>
      <c r="P17" s="19">
        <v>3.9094600666484902E-2</v>
      </c>
      <c r="Q17" s="19">
        <v>2.6148067124512502E-2</v>
      </c>
      <c r="R17" s="19"/>
      <c r="S17" s="19">
        <v>1.09308988954318E-2</v>
      </c>
      <c r="T17" s="19">
        <v>1.35747321226118E-2</v>
      </c>
      <c r="U17" s="19">
        <v>0</v>
      </c>
      <c r="V17" s="19">
        <v>6.7755404402121605E-2</v>
      </c>
      <c r="W17" s="19">
        <v>0.11749685381637499</v>
      </c>
      <c r="X17" s="19">
        <v>0</v>
      </c>
      <c r="Y17" s="19">
        <v>7.6395504537401293E-2</v>
      </c>
      <c r="Z17" s="19">
        <v>0</v>
      </c>
      <c r="AA17" s="19">
        <v>0</v>
      </c>
      <c r="AB17" s="19">
        <v>0</v>
      </c>
      <c r="AC17" s="19">
        <v>0</v>
      </c>
      <c r="AD17" s="19">
        <v>0</v>
      </c>
      <c r="AE17" s="19"/>
      <c r="AF17" s="19">
        <v>3.7087779947022601E-2</v>
      </c>
      <c r="AG17" s="19">
        <v>1.7393947193970201E-2</v>
      </c>
      <c r="AH17" s="19">
        <v>1.28642851089839E-2</v>
      </c>
      <c r="AI17" s="19"/>
      <c r="AJ17" s="19">
        <v>3.8439198043492002E-2</v>
      </c>
      <c r="AK17" s="19">
        <v>1.1203657815019301E-2</v>
      </c>
      <c r="AL17" s="19">
        <v>1.9842500854078401E-2</v>
      </c>
      <c r="AM17" s="19">
        <v>0</v>
      </c>
      <c r="AN17" s="19">
        <v>4.0694136516394398E-2</v>
      </c>
      <c r="AO17" s="19"/>
      <c r="AP17" s="19">
        <v>2.8823703920311999E-2</v>
      </c>
      <c r="AQ17" s="19">
        <v>0</v>
      </c>
      <c r="AR17" s="19">
        <v>0</v>
      </c>
    </row>
    <row r="18" spans="2:44" x14ac:dyDescent="0.5">
      <c r="B18" s="16" t="s">
        <v>414</v>
      </c>
    </row>
    <row r="19" spans="2:44" x14ac:dyDescent="0.5">
      <c r="B19" t="s">
        <v>76</v>
      </c>
    </row>
    <row r="20" spans="2:44" x14ac:dyDescent="0.5">
      <c r="B20" t="s">
        <v>77</v>
      </c>
    </row>
    <row r="22" spans="2:44" x14ac:dyDescent="0.5">
      <c r="B22" s="8" t="str">
        <f>HYPERLINK("#'Contents'!A1", "Return to Contents")</f>
        <v>Return to Contents</v>
      </c>
    </row>
  </sheetData>
  <mergeCells count="8">
    <mergeCell ref="AJ5:AN5"/>
    <mergeCell ref="AP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B2:AR22"/>
  <sheetViews>
    <sheetView showGridLines="0" workbookViewId="0">
      <pane xSplit="2" topLeftCell="C1" activePane="topRight" state="frozen"/>
      <selection pane="topRight" activeCell="AM9" sqref="AM9"/>
    </sheetView>
  </sheetViews>
  <sheetFormatPr defaultColWidth="10.8203125" defaultRowHeight="14.35" x14ac:dyDescent="0.5"/>
  <cols>
    <col min="2" max="2" width="25.703125" customWidth="1"/>
    <col min="3" max="5" width="10.703125" customWidth="1"/>
    <col min="6" max="6" width="2.17578125" customWidth="1"/>
    <col min="7" max="12" width="10.703125" customWidth="1"/>
    <col min="13" max="13" width="2.17578125" customWidth="1"/>
    <col min="14" max="17" width="10.703125" customWidth="1"/>
    <col min="18" max="18" width="2.17578125" customWidth="1"/>
    <col min="19" max="30" width="10.703125" customWidth="1"/>
    <col min="31" max="31" width="2.17578125" customWidth="1"/>
    <col min="32" max="34" width="10.703125" customWidth="1"/>
    <col min="35" max="35" width="2.17578125" customWidth="1"/>
    <col min="36" max="40" width="10.703125" customWidth="1"/>
    <col min="41" max="41" width="2.17578125" customWidth="1"/>
    <col min="42" max="44" width="10.703125" customWidth="1"/>
    <col min="45" max="45" width="2.17578125" customWidth="1"/>
  </cols>
  <sheetData>
    <row r="2" spans="2:44" ht="40" customHeight="1" x14ac:dyDescent="0.5">
      <c r="D2" s="30" t="s">
        <v>345</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row>
    <row r="5" spans="2:44" ht="30" customHeight="1" x14ac:dyDescent="0.5">
      <c r="B5" s="15"/>
      <c r="C5" s="15"/>
      <c r="D5" s="29" t="s">
        <v>50</v>
      </c>
      <c r="E5" s="29"/>
      <c r="F5" s="15"/>
      <c r="G5" s="29" t="s">
        <v>51</v>
      </c>
      <c r="H5" s="29"/>
      <c r="I5" s="29"/>
      <c r="J5" s="29"/>
      <c r="K5" s="29"/>
      <c r="L5" s="29"/>
      <c r="M5" s="15"/>
      <c r="N5" s="29" t="s">
        <v>52</v>
      </c>
      <c r="O5" s="29"/>
      <c r="P5" s="29"/>
      <c r="Q5" s="29"/>
      <c r="R5" s="15"/>
      <c r="S5" s="29" t="s">
        <v>53</v>
      </c>
      <c r="T5" s="29"/>
      <c r="U5" s="29"/>
      <c r="V5" s="29"/>
      <c r="W5" s="29"/>
      <c r="X5" s="29"/>
      <c r="Y5" s="29"/>
      <c r="Z5" s="29"/>
      <c r="AA5" s="29"/>
      <c r="AB5" s="29"/>
      <c r="AC5" s="29"/>
      <c r="AD5" s="29"/>
      <c r="AE5" s="15"/>
      <c r="AF5" s="29" t="s">
        <v>54</v>
      </c>
      <c r="AG5" s="29"/>
      <c r="AH5" s="29"/>
      <c r="AI5" s="15"/>
      <c r="AJ5" s="29" t="s">
        <v>55</v>
      </c>
      <c r="AK5" s="29"/>
      <c r="AL5" s="29"/>
      <c r="AM5" s="29"/>
      <c r="AN5" s="29"/>
      <c r="AO5" s="15"/>
      <c r="AP5" s="29" t="s">
        <v>56</v>
      </c>
      <c r="AQ5" s="29"/>
      <c r="AR5" s="29"/>
    </row>
    <row r="6" spans="2:44" ht="43" x14ac:dyDescent="0.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row>
    <row r="7" spans="2:44" ht="30" customHeight="1" x14ac:dyDescent="0.5">
      <c r="B7" s="10" t="s">
        <v>18</v>
      </c>
      <c r="C7" s="10">
        <v>133</v>
      </c>
      <c r="D7" s="10">
        <v>50</v>
      </c>
      <c r="E7" s="10">
        <v>82</v>
      </c>
      <c r="F7" s="10"/>
      <c r="G7" s="10">
        <v>30</v>
      </c>
      <c r="H7" s="10">
        <v>31</v>
      </c>
      <c r="I7" s="10">
        <v>30</v>
      </c>
      <c r="J7" s="10">
        <v>20</v>
      </c>
      <c r="K7" s="10">
        <v>11</v>
      </c>
      <c r="L7" s="10">
        <v>11</v>
      </c>
      <c r="M7" s="10"/>
      <c r="N7" s="10">
        <v>27</v>
      </c>
      <c r="O7" s="10">
        <v>39</v>
      </c>
      <c r="P7" s="10">
        <v>32</v>
      </c>
      <c r="Q7" s="10">
        <v>34</v>
      </c>
      <c r="R7" s="10"/>
      <c r="S7" s="10">
        <v>25</v>
      </c>
      <c r="T7" s="10">
        <v>17</v>
      </c>
      <c r="U7" s="10">
        <v>16</v>
      </c>
      <c r="V7" s="10">
        <v>9</v>
      </c>
      <c r="W7" s="10">
        <v>8</v>
      </c>
      <c r="X7" s="10">
        <v>12</v>
      </c>
      <c r="Y7" s="10">
        <v>12</v>
      </c>
      <c r="Z7" s="10">
        <v>4</v>
      </c>
      <c r="AA7" s="10">
        <v>16</v>
      </c>
      <c r="AB7" s="10">
        <v>7</v>
      </c>
      <c r="AC7" s="10">
        <v>2</v>
      </c>
      <c r="AD7" s="10">
        <v>5</v>
      </c>
      <c r="AE7" s="10"/>
      <c r="AF7" s="10">
        <v>35</v>
      </c>
      <c r="AG7" s="10">
        <v>56</v>
      </c>
      <c r="AH7" s="10">
        <v>19</v>
      </c>
      <c r="AI7" s="10"/>
      <c r="AJ7" s="10">
        <v>24</v>
      </c>
      <c r="AK7" s="10">
        <v>54</v>
      </c>
      <c r="AL7" s="10">
        <v>15</v>
      </c>
      <c r="AM7" s="10" t="s">
        <v>256</v>
      </c>
      <c r="AN7" s="10">
        <v>17</v>
      </c>
      <c r="AO7" s="10"/>
      <c r="AP7" s="10">
        <v>16</v>
      </c>
      <c r="AQ7" s="10">
        <v>68</v>
      </c>
      <c r="AR7" s="10">
        <v>14</v>
      </c>
    </row>
    <row r="8" spans="2:44" ht="30" customHeight="1" x14ac:dyDescent="0.5">
      <c r="B8" s="11" t="s">
        <v>19</v>
      </c>
      <c r="C8" s="11">
        <v>137</v>
      </c>
      <c r="D8" s="11">
        <v>55</v>
      </c>
      <c r="E8" s="11">
        <v>81</v>
      </c>
      <c r="F8" s="11"/>
      <c r="G8" s="11">
        <v>28</v>
      </c>
      <c r="H8" s="11">
        <v>36</v>
      </c>
      <c r="I8" s="11">
        <v>32</v>
      </c>
      <c r="J8" s="11">
        <v>20</v>
      </c>
      <c r="K8" s="11">
        <v>10</v>
      </c>
      <c r="L8" s="11">
        <v>10</v>
      </c>
      <c r="M8" s="11"/>
      <c r="N8" s="11">
        <v>27</v>
      </c>
      <c r="O8" s="11">
        <v>38</v>
      </c>
      <c r="P8" s="11">
        <v>36</v>
      </c>
      <c r="Q8" s="11">
        <v>35</v>
      </c>
      <c r="R8" s="11"/>
      <c r="S8" s="11">
        <v>25</v>
      </c>
      <c r="T8" s="11">
        <v>16</v>
      </c>
      <c r="U8" s="11">
        <v>16</v>
      </c>
      <c r="V8" s="11">
        <v>10</v>
      </c>
      <c r="W8" s="11">
        <v>9</v>
      </c>
      <c r="X8" s="11">
        <v>12</v>
      </c>
      <c r="Y8" s="11">
        <v>12</v>
      </c>
      <c r="Z8" s="11">
        <v>4</v>
      </c>
      <c r="AA8" s="11">
        <v>16</v>
      </c>
      <c r="AB8" s="11">
        <v>9</v>
      </c>
      <c r="AC8" s="11">
        <v>2</v>
      </c>
      <c r="AD8" s="11">
        <v>6</v>
      </c>
      <c r="AE8" s="11"/>
      <c r="AF8" s="11">
        <v>38</v>
      </c>
      <c r="AG8" s="11">
        <v>59</v>
      </c>
      <c r="AH8" s="11">
        <v>19</v>
      </c>
      <c r="AI8" s="11"/>
      <c r="AJ8" s="11">
        <v>25</v>
      </c>
      <c r="AK8" s="11">
        <v>57</v>
      </c>
      <c r="AL8" s="11">
        <v>15</v>
      </c>
      <c r="AM8" s="11" t="s">
        <v>256</v>
      </c>
      <c r="AN8" s="11">
        <v>17</v>
      </c>
      <c r="AO8" s="11"/>
      <c r="AP8" s="11">
        <v>18</v>
      </c>
      <c r="AQ8" s="11">
        <v>69</v>
      </c>
      <c r="AR8" s="11">
        <v>14</v>
      </c>
    </row>
    <row r="9" spans="2:44" x14ac:dyDescent="0.5">
      <c r="B9" s="18" t="s">
        <v>336</v>
      </c>
      <c r="C9" s="17">
        <v>0.52530741962216698</v>
      </c>
      <c r="D9" s="17">
        <v>0.43270009953847699</v>
      </c>
      <c r="E9" s="17">
        <v>0.59516994385576405</v>
      </c>
      <c r="F9" s="17"/>
      <c r="G9" s="17">
        <v>0.67040612171160296</v>
      </c>
      <c r="H9" s="17">
        <v>0.49608956295395101</v>
      </c>
      <c r="I9" s="17">
        <v>0.40844724831044399</v>
      </c>
      <c r="J9" s="17">
        <v>0.54359418476872701</v>
      </c>
      <c r="K9" s="17">
        <v>0.52922691397848098</v>
      </c>
      <c r="L9" s="17">
        <v>0.55678016383522799</v>
      </c>
      <c r="M9" s="17"/>
      <c r="N9" s="17">
        <v>0.73613962179923698</v>
      </c>
      <c r="O9" s="17">
        <v>0.64780347286861795</v>
      </c>
      <c r="P9" s="17">
        <v>0.359182528498869</v>
      </c>
      <c r="Q9" s="17">
        <v>0.41241625624339101</v>
      </c>
      <c r="R9" s="17"/>
      <c r="S9" s="17">
        <v>0.59171863185291396</v>
      </c>
      <c r="T9" s="17">
        <v>0.649618285749196</v>
      </c>
      <c r="U9" s="17">
        <v>0.54282919207187996</v>
      </c>
      <c r="V9" s="17">
        <v>0.662750629734146</v>
      </c>
      <c r="W9" s="17">
        <v>0.44814384842515598</v>
      </c>
      <c r="X9" s="17">
        <v>0.57605767262994001</v>
      </c>
      <c r="Y9" s="17">
        <v>0.48033790521359598</v>
      </c>
      <c r="Z9" s="17">
        <v>0.46547904640605797</v>
      </c>
      <c r="AA9" s="17">
        <v>0.18686770031438699</v>
      </c>
      <c r="AB9" s="17">
        <v>0.72562130203493502</v>
      </c>
      <c r="AC9" s="17">
        <v>0</v>
      </c>
      <c r="AD9" s="17">
        <v>0.57212719414045898</v>
      </c>
      <c r="AE9" s="17"/>
      <c r="AF9" s="17">
        <v>0.45516959717393901</v>
      </c>
      <c r="AG9" s="17">
        <v>0.50085638657361697</v>
      </c>
      <c r="AH9" s="17">
        <v>0.63895472041208601</v>
      </c>
      <c r="AI9" s="17"/>
      <c r="AJ9" s="17">
        <v>0.55306823197070398</v>
      </c>
      <c r="AK9" s="17">
        <v>0.43668599342197201</v>
      </c>
      <c r="AL9" s="17">
        <v>0.50651723525135195</v>
      </c>
      <c r="AM9" s="17" t="s">
        <v>344</v>
      </c>
      <c r="AN9" s="17">
        <v>0.58245294668369996</v>
      </c>
      <c r="AO9" s="17"/>
      <c r="AP9" s="17">
        <v>0.161920279561791</v>
      </c>
      <c r="AQ9" s="17">
        <v>0.59793193633508601</v>
      </c>
      <c r="AR9" s="17">
        <v>0.64511644035757998</v>
      </c>
    </row>
    <row r="10" spans="2:44" ht="28.7" x14ac:dyDescent="0.5">
      <c r="B10" s="18" t="s">
        <v>330</v>
      </c>
      <c r="C10" s="17">
        <v>0.46620565741755199</v>
      </c>
      <c r="D10" s="17">
        <v>0.425851323756404</v>
      </c>
      <c r="E10" s="17">
        <v>0.486155738187249</v>
      </c>
      <c r="F10" s="17"/>
      <c r="G10" s="17">
        <v>0.50293172136180897</v>
      </c>
      <c r="H10" s="17">
        <v>0.43939430215858899</v>
      </c>
      <c r="I10" s="17">
        <v>0.368732645837207</v>
      </c>
      <c r="J10" s="17">
        <v>0.66780430340324803</v>
      </c>
      <c r="K10" s="17">
        <v>0.372338424475119</v>
      </c>
      <c r="L10" s="17">
        <v>0.45709701246273399</v>
      </c>
      <c r="M10" s="17"/>
      <c r="N10" s="17">
        <v>0.48723552049610902</v>
      </c>
      <c r="O10" s="17">
        <v>0.42107728624079999</v>
      </c>
      <c r="P10" s="17">
        <v>0.57477985612135496</v>
      </c>
      <c r="Q10" s="17">
        <v>0.399007628039805</v>
      </c>
      <c r="R10" s="17"/>
      <c r="S10" s="17">
        <v>0.32371680248295098</v>
      </c>
      <c r="T10" s="17">
        <v>0.41654754937586302</v>
      </c>
      <c r="U10" s="17">
        <v>0.50317622767794101</v>
      </c>
      <c r="V10" s="17">
        <v>0.30629850751412202</v>
      </c>
      <c r="W10" s="17">
        <v>0.45487983849504898</v>
      </c>
      <c r="X10" s="17">
        <v>0.32422881511886198</v>
      </c>
      <c r="Y10" s="17">
        <v>0.60130384486993405</v>
      </c>
      <c r="Z10" s="17">
        <v>0.78050147281945403</v>
      </c>
      <c r="AA10" s="17">
        <v>0.69605805668250698</v>
      </c>
      <c r="AB10" s="17">
        <v>0.43289331760094402</v>
      </c>
      <c r="AC10" s="17">
        <v>1</v>
      </c>
      <c r="AD10" s="17">
        <v>0.40978612841220102</v>
      </c>
      <c r="AE10" s="17"/>
      <c r="AF10" s="17">
        <v>0.372430907134498</v>
      </c>
      <c r="AG10" s="17">
        <v>0.466515403752505</v>
      </c>
      <c r="AH10" s="17">
        <v>0.67351472557452596</v>
      </c>
      <c r="AI10" s="17"/>
      <c r="AJ10" s="17">
        <v>0.47676598351074401</v>
      </c>
      <c r="AK10" s="17">
        <v>0.40597766183577</v>
      </c>
      <c r="AL10" s="17">
        <v>0.51916729958260899</v>
      </c>
      <c r="AM10" s="17" t="s">
        <v>344</v>
      </c>
      <c r="AN10" s="17">
        <v>0.53810082872203302</v>
      </c>
      <c r="AO10" s="17"/>
      <c r="AP10" s="17">
        <v>0.35697583132809502</v>
      </c>
      <c r="AQ10" s="17">
        <v>0.41373647308422401</v>
      </c>
      <c r="AR10" s="17">
        <v>0.59156262694435802</v>
      </c>
    </row>
    <row r="11" spans="2:44" ht="28.7" x14ac:dyDescent="0.5">
      <c r="B11" s="18" t="s">
        <v>334</v>
      </c>
      <c r="C11" s="17">
        <v>0.27514375858833701</v>
      </c>
      <c r="D11" s="17">
        <v>0.28566711011741303</v>
      </c>
      <c r="E11" s="17">
        <v>0.25805385061212099</v>
      </c>
      <c r="F11" s="17"/>
      <c r="G11" s="17">
        <v>0.327526733344357</v>
      </c>
      <c r="H11" s="17">
        <v>0.247717583398154</v>
      </c>
      <c r="I11" s="17">
        <v>0.304258307196134</v>
      </c>
      <c r="J11" s="17">
        <v>0.26046415259116001</v>
      </c>
      <c r="K11" s="17">
        <v>0.187244292815855</v>
      </c>
      <c r="L11" s="17">
        <v>0.25849530427872702</v>
      </c>
      <c r="M11" s="17"/>
      <c r="N11" s="17">
        <v>0.25916413861238902</v>
      </c>
      <c r="O11" s="17">
        <v>0.29980802971518</v>
      </c>
      <c r="P11" s="17">
        <v>0.28776616271085997</v>
      </c>
      <c r="Q11" s="17">
        <v>0.227470842680638</v>
      </c>
      <c r="R11" s="17"/>
      <c r="S11" s="17">
        <v>0.38899996719662999</v>
      </c>
      <c r="T11" s="17">
        <v>0.29012762548569399</v>
      </c>
      <c r="U11" s="17">
        <v>0.25531474186761999</v>
      </c>
      <c r="V11" s="17">
        <v>0.19230848444052601</v>
      </c>
      <c r="W11" s="17">
        <v>0.27377596743938398</v>
      </c>
      <c r="X11" s="17">
        <v>0.41342940781465298</v>
      </c>
      <c r="Y11" s="17">
        <v>0.24224893504303699</v>
      </c>
      <c r="Z11" s="17">
        <v>0</v>
      </c>
      <c r="AA11" s="17">
        <v>0.12190675163581099</v>
      </c>
      <c r="AB11" s="17">
        <v>0.30805700930624103</v>
      </c>
      <c r="AC11" s="17">
        <v>0</v>
      </c>
      <c r="AD11" s="17">
        <v>0.39326338633505098</v>
      </c>
      <c r="AE11" s="17"/>
      <c r="AF11" s="17">
        <v>0.22426370497695899</v>
      </c>
      <c r="AG11" s="17">
        <v>0.32495038750439598</v>
      </c>
      <c r="AH11" s="17">
        <v>0.241784485408578</v>
      </c>
      <c r="AI11" s="17"/>
      <c r="AJ11" s="17">
        <v>0.225550620929302</v>
      </c>
      <c r="AK11" s="17">
        <v>0.216311103479607</v>
      </c>
      <c r="AL11" s="17">
        <v>0.46716007135725002</v>
      </c>
      <c r="AM11" s="17" t="s">
        <v>344</v>
      </c>
      <c r="AN11" s="17">
        <v>0.16405759952254101</v>
      </c>
      <c r="AO11" s="17"/>
      <c r="AP11" s="17">
        <v>8.2033282952702E-2</v>
      </c>
      <c r="AQ11" s="17">
        <v>0.242001972408907</v>
      </c>
      <c r="AR11" s="17">
        <v>0.51528501674234595</v>
      </c>
    </row>
    <row r="12" spans="2:44" ht="43" x14ac:dyDescent="0.5">
      <c r="B12" s="18" t="s">
        <v>332</v>
      </c>
      <c r="C12" s="17">
        <v>0.24488275485097</v>
      </c>
      <c r="D12" s="17">
        <v>0.32869790446046998</v>
      </c>
      <c r="E12" s="17">
        <v>0.17780520223903201</v>
      </c>
      <c r="F12" s="17"/>
      <c r="G12" s="17">
        <v>0.22742878414735301</v>
      </c>
      <c r="H12" s="17">
        <v>0.36076682926277898</v>
      </c>
      <c r="I12" s="17">
        <v>0.26410445328381099</v>
      </c>
      <c r="J12" s="17">
        <v>9.6759766132038003E-2</v>
      </c>
      <c r="K12" s="17">
        <v>0.17549813342021001</v>
      </c>
      <c r="L12" s="17">
        <v>0.186053562622855</v>
      </c>
      <c r="M12" s="17"/>
      <c r="N12" s="17">
        <v>0.24025628020843001</v>
      </c>
      <c r="O12" s="17">
        <v>0.29632780443915302</v>
      </c>
      <c r="P12" s="17">
        <v>0.19509740238211201</v>
      </c>
      <c r="Q12" s="17">
        <v>0.22304335924729399</v>
      </c>
      <c r="R12" s="17"/>
      <c r="S12" s="17">
        <v>0.27819144951583002</v>
      </c>
      <c r="T12" s="17">
        <v>0.22984979200410199</v>
      </c>
      <c r="U12" s="17">
        <v>0.37336296770528299</v>
      </c>
      <c r="V12" s="17">
        <v>0.37664673734854798</v>
      </c>
      <c r="W12" s="17">
        <v>0.109530772469861</v>
      </c>
      <c r="X12" s="17">
        <v>0.48445095640159302</v>
      </c>
      <c r="Y12" s="17">
        <v>0.15782496544866101</v>
      </c>
      <c r="Z12" s="17">
        <v>0.26819260632122399</v>
      </c>
      <c r="AA12" s="17">
        <v>6.3165195434992799E-2</v>
      </c>
      <c r="AB12" s="17">
        <v>0</v>
      </c>
      <c r="AC12" s="17">
        <v>0.57402010572875295</v>
      </c>
      <c r="AD12" s="17">
        <v>0.215048861095504</v>
      </c>
      <c r="AE12" s="17"/>
      <c r="AF12" s="17">
        <v>0.20451077638731299</v>
      </c>
      <c r="AG12" s="17">
        <v>0.33229124610351901</v>
      </c>
      <c r="AH12" s="17">
        <v>9.01082415888005E-2</v>
      </c>
      <c r="AI12" s="17"/>
      <c r="AJ12" s="17">
        <v>0.33528423929379603</v>
      </c>
      <c r="AK12" s="17">
        <v>0.17963839645346899</v>
      </c>
      <c r="AL12" s="17">
        <v>0.31756539352923102</v>
      </c>
      <c r="AM12" s="17" t="s">
        <v>344</v>
      </c>
      <c r="AN12" s="17">
        <v>0.16800226415165001</v>
      </c>
      <c r="AO12" s="17"/>
      <c r="AP12" s="17">
        <v>0.246514226936073</v>
      </c>
      <c r="AQ12" s="17">
        <v>0.189489146545047</v>
      </c>
      <c r="AR12" s="17">
        <v>0.37399229195055</v>
      </c>
    </row>
    <row r="13" spans="2:44" ht="43" x14ac:dyDescent="0.5">
      <c r="B13" s="18" t="s">
        <v>333</v>
      </c>
      <c r="C13" s="17">
        <v>0.24308513184892999</v>
      </c>
      <c r="D13" s="17">
        <v>0.301181980263939</v>
      </c>
      <c r="E13" s="17">
        <v>0.193377566356178</v>
      </c>
      <c r="F13" s="17"/>
      <c r="G13" s="17">
        <v>0.263414224250691</v>
      </c>
      <c r="H13" s="17">
        <v>0.37806159369161602</v>
      </c>
      <c r="I13" s="17">
        <v>0.19686677727353999</v>
      </c>
      <c r="J13" s="17">
        <v>0.162920323231733</v>
      </c>
      <c r="K13" s="17">
        <v>0</v>
      </c>
      <c r="L13" s="17">
        <v>0.25849530427872702</v>
      </c>
      <c r="M13" s="17"/>
      <c r="N13" s="17">
        <v>0.204134576307857</v>
      </c>
      <c r="O13" s="17">
        <v>0.22348914799941999</v>
      </c>
      <c r="P13" s="17">
        <v>0.24385599464332</v>
      </c>
      <c r="Q13" s="17">
        <v>0.27321278749296402</v>
      </c>
      <c r="R13" s="17"/>
      <c r="S13" s="17">
        <v>0.32609711724448498</v>
      </c>
      <c r="T13" s="17">
        <v>0.11468570395038299</v>
      </c>
      <c r="U13" s="17">
        <v>0.241874675233962</v>
      </c>
      <c r="V13" s="17">
        <v>0.40565906094684501</v>
      </c>
      <c r="W13" s="17">
        <v>0.26687393899642398</v>
      </c>
      <c r="X13" s="17">
        <v>0.25818519280923402</v>
      </c>
      <c r="Y13" s="17">
        <v>0.201846201302291</v>
      </c>
      <c r="Z13" s="17">
        <v>0.26632834727271798</v>
      </c>
      <c r="AA13" s="17">
        <v>0.24384406548808599</v>
      </c>
      <c r="AB13" s="17">
        <v>0.15122596500000299</v>
      </c>
      <c r="AC13" s="17">
        <v>0.57402010572875295</v>
      </c>
      <c r="AD13" s="17">
        <v>0</v>
      </c>
      <c r="AE13" s="17"/>
      <c r="AF13" s="17">
        <v>0.25233232484807799</v>
      </c>
      <c r="AG13" s="17">
        <v>0.27682755923817798</v>
      </c>
      <c r="AH13" s="17">
        <v>0.10194560962047</v>
      </c>
      <c r="AI13" s="17"/>
      <c r="AJ13" s="17">
        <v>0.272422751078365</v>
      </c>
      <c r="AK13" s="17">
        <v>0.29923512980960199</v>
      </c>
      <c r="AL13" s="17">
        <v>0.192038912227804</v>
      </c>
      <c r="AM13" s="17" t="s">
        <v>344</v>
      </c>
      <c r="AN13" s="17">
        <v>0.17346053397456901</v>
      </c>
      <c r="AO13" s="17"/>
      <c r="AP13" s="17">
        <v>0.21063595565496401</v>
      </c>
      <c r="AQ13" s="17">
        <v>0.23796903032497399</v>
      </c>
      <c r="AR13" s="17">
        <v>0.43664953943922002</v>
      </c>
    </row>
    <row r="14" spans="2:44" ht="28.7" x14ac:dyDescent="0.5">
      <c r="B14" s="18" t="s">
        <v>337</v>
      </c>
      <c r="C14" s="17">
        <v>0.23373561000839699</v>
      </c>
      <c r="D14" s="17">
        <v>0.25007726521796497</v>
      </c>
      <c r="E14" s="17">
        <v>0.225898511626657</v>
      </c>
      <c r="F14" s="17"/>
      <c r="G14" s="17">
        <v>0.260655117244801</v>
      </c>
      <c r="H14" s="17">
        <v>0.24467254289791801</v>
      </c>
      <c r="I14" s="17">
        <v>0.25872944911618401</v>
      </c>
      <c r="J14" s="17">
        <v>0.145005734321315</v>
      </c>
      <c r="K14" s="17">
        <v>0.27506906362938699</v>
      </c>
      <c r="L14" s="17">
        <v>0.17846439532893699</v>
      </c>
      <c r="M14" s="17"/>
      <c r="N14" s="17">
        <v>0.24086563790368201</v>
      </c>
      <c r="O14" s="17">
        <v>0.33194182870314998</v>
      </c>
      <c r="P14" s="17">
        <v>0.19256340570529501</v>
      </c>
      <c r="Q14" s="17">
        <v>0.17044211916379201</v>
      </c>
      <c r="R14" s="17"/>
      <c r="S14" s="17">
        <v>0.33045810755782201</v>
      </c>
      <c r="T14" s="17">
        <v>0.290893572624906</v>
      </c>
      <c r="U14" s="17">
        <v>0.24459073756007599</v>
      </c>
      <c r="V14" s="17">
        <v>9.9456558956831004E-2</v>
      </c>
      <c r="W14" s="17">
        <v>0.113424994407366</v>
      </c>
      <c r="X14" s="17">
        <v>0.173837591192053</v>
      </c>
      <c r="Y14" s="17">
        <v>0.276367940194988</v>
      </c>
      <c r="Z14" s="17">
        <v>0</v>
      </c>
      <c r="AA14" s="17">
        <v>0.247978394724575</v>
      </c>
      <c r="AB14" s="17">
        <v>0.27104695887771801</v>
      </c>
      <c r="AC14" s="17">
        <v>0.57402010572875295</v>
      </c>
      <c r="AD14" s="17">
        <v>0</v>
      </c>
      <c r="AE14" s="17"/>
      <c r="AF14" s="17">
        <v>0.24884588851737</v>
      </c>
      <c r="AG14" s="17">
        <v>0.22301505502340899</v>
      </c>
      <c r="AH14" s="17">
        <v>0.162583494723614</v>
      </c>
      <c r="AI14" s="17"/>
      <c r="AJ14" s="17">
        <v>0.25264887889459298</v>
      </c>
      <c r="AK14" s="17">
        <v>0.232610989102875</v>
      </c>
      <c r="AL14" s="17">
        <v>0.25662245094668601</v>
      </c>
      <c r="AM14" s="17" t="s">
        <v>344</v>
      </c>
      <c r="AN14" s="17">
        <v>0.28959239754326499</v>
      </c>
      <c r="AO14" s="17"/>
      <c r="AP14" s="17">
        <v>0.25101114558147902</v>
      </c>
      <c r="AQ14" s="17">
        <v>0.25072989166576598</v>
      </c>
      <c r="AR14" s="17">
        <v>0.14168302972094801</v>
      </c>
    </row>
    <row r="15" spans="2:44" ht="43" x14ac:dyDescent="0.5">
      <c r="B15" s="18" t="s">
        <v>335</v>
      </c>
      <c r="C15" s="17">
        <v>0.18682478884211801</v>
      </c>
      <c r="D15" s="17">
        <v>0.26552769641967999</v>
      </c>
      <c r="E15" s="17">
        <v>0.136163918415106</v>
      </c>
      <c r="F15" s="17"/>
      <c r="G15" s="17">
        <v>0.15992638138642501</v>
      </c>
      <c r="H15" s="17">
        <v>0.132743687171341</v>
      </c>
      <c r="I15" s="17">
        <v>0.32295719665246703</v>
      </c>
      <c r="J15" s="17">
        <v>0.209910876554671</v>
      </c>
      <c r="K15" s="17">
        <v>8.3130521973257002E-2</v>
      </c>
      <c r="L15" s="17">
        <v>8.86176371413821E-2</v>
      </c>
      <c r="M15" s="17"/>
      <c r="N15" s="17">
        <v>0.165308062580377</v>
      </c>
      <c r="O15" s="17">
        <v>0.184433417070126</v>
      </c>
      <c r="P15" s="17">
        <v>0.16031055870552399</v>
      </c>
      <c r="Q15" s="17">
        <v>0.239236410540549</v>
      </c>
      <c r="R15" s="17"/>
      <c r="S15" s="17">
        <v>7.6484703223841696E-2</v>
      </c>
      <c r="T15" s="17">
        <v>0</v>
      </c>
      <c r="U15" s="17">
        <v>0.13148829247132099</v>
      </c>
      <c r="V15" s="17">
        <v>0.187884384818122</v>
      </c>
      <c r="W15" s="17">
        <v>0.38087496653542802</v>
      </c>
      <c r="X15" s="17">
        <v>0.173837591192053</v>
      </c>
      <c r="Y15" s="17">
        <v>8.45029211397966E-2</v>
      </c>
      <c r="Z15" s="17">
        <v>0.26819260632122399</v>
      </c>
      <c r="AA15" s="17">
        <v>0.229814804676824</v>
      </c>
      <c r="AB15" s="17">
        <v>0.29605972352133803</v>
      </c>
      <c r="AC15" s="17">
        <v>0.57402010572875295</v>
      </c>
      <c r="AD15" s="17">
        <v>0.82178547476045405</v>
      </c>
      <c r="AE15" s="17"/>
      <c r="AF15" s="17">
        <v>0.27026826660667402</v>
      </c>
      <c r="AG15" s="17">
        <v>0.14239118861132699</v>
      </c>
      <c r="AH15" s="17">
        <v>0.16772775347960101</v>
      </c>
      <c r="AI15" s="17"/>
      <c r="AJ15" s="17">
        <v>0.21693979300640001</v>
      </c>
      <c r="AK15" s="17">
        <v>0.149806713040113</v>
      </c>
      <c r="AL15" s="17">
        <v>0.22102720405238399</v>
      </c>
      <c r="AM15" s="17" t="s">
        <v>344</v>
      </c>
      <c r="AN15" s="17">
        <v>0.191870697911046</v>
      </c>
      <c r="AO15" s="17"/>
      <c r="AP15" s="17">
        <v>0.40098724992650098</v>
      </c>
      <c r="AQ15" s="17">
        <v>0.188308080499448</v>
      </c>
      <c r="AR15" s="17">
        <v>0</v>
      </c>
    </row>
    <row r="16" spans="2:44" ht="43" x14ac:dyDescent="0.5">
      <c r="B16" s="18" t="s">
        <v>331</v>
      </c>
      <c r="C16" s="17">
        <v>0.17742779152808599</v>
      </c>
      <c r="D16" s="17">
        <v>0.27195839008531802</v>
      </c>
      <c r="E16" s="17">
        <v>0.115932491475584</v>
      </c>
      <c r="F16" s="17"/>
      <c r="G16" s="17">
        <v>0.224696903826474</v>
      </c>
      <c r="H16" s="17">
        <v>0.24057159689782301</v>
      </c>
      <c r="I16" s="17">
        <v>0.17084498988729799</v>
      </c>
      <c r="J16" s="17">
        <v>0.14591265861876701</v>
      </c>
      <c r="K16" s="17">
        <v>8.4621216139245101E-2</v>
      </c>
      <c r="L16" s="17">
        <v>0</v>
      </c>
      <c r="M16" s="17"/>
      <c r="N16" s="17">
        <v>0.132404215119586</v>
      </c>
      <c r="O16" s="17">
        <v>0.20608001665245601</v>
      </c>
      <c r="P16" s="17">
        <v>0.163072484297209</v>
      </c>
      <c r="Q16" s="17">
        <v>0.201719476569656</v>
      </c>
      <c r="R16" s="17"/>
      <c r="S16" s="17">
        <v>0.232164634837771</v>
      </c>
      <c r="T16" s="17">
        <v>0</v>
      </c>
      <c r="U16" s="17">
        <v>0.12380694848717599</v>
      </c>
      <c r="V16" s="17">
        <v>0.26680513490732</v>
      </c>
      <c r="W16" s="17">
        <v>0.38087496653542802</v>
      </c>
      <c r="X16" s="17">
        <v>0.22566277750564101</v>
      </c>
      <c r="Y16" s="17">
        <v>0</v>
      </c>
      <c r="Z16" s="17">
        <v>0.26819260632122399</v>
      </c>
      <c r="AA16" s="17">
        <v>0.35746449701841299</v>
      </c>
      <c r="AB16" s="17">
        <v>0</v>
      </c>
      <c r="AC16" s="17">
        <v>0</v>
      </c>
      <c r="AD16" s="17">
        <v>0.196950485252748</v>
      </c>
      <c r="AE16" s="17"/>
      <c r="AF16" s="17">
        <v>0.25126362359631399</v>
      </c>
      <c r="AG16" s="17">
        <v>0.15750548390087499</v>
      </c>
      <c r="AH16" s="17">
        <v>0</v>
      </c>
      <c r="AI16" s="17"/>
      <c r="AJ16" s="17">
        <v>0.17561445793210401</v>
      </c>
      <c r="AK16" s="17">
        <v>0.20081711328912599</v>
      </c>
      <c r="AL16" s="17">
        <v>0.28449903736752002</v>
      </c>
      <c r="AM16" s="17" t="s">
        <v>344</v>
      </c>
      <c r="AN16" s="17">
        <v>6.3255357048292798E-2</v>
      </c>
      <c r="AO16" s="17"/>
      <c r="AP16" s="17">
        <v>0.18908973364547199</v>
      </c>
      <c r="AQ16" s="17">
        <v>0.187409312675901</v>
      </c>
      <c r="AR16" s="17">
        <v>0.38170322862581102</v>
      </c>
    </row>
    <row r="17" spans="2:44" x14ac:dyDescent="0.5">
      <c r="B17" s="18" t="s">
        <v>87</v>
      </c>
      <c r="C17" s="19">
        <v>2.3806893963066601E-2</v>
      </c>
      <c r="D17" s="19">
        <v>4.2863600378999903E-2</v>
      </c>
      <c r="E17" s="19">
        <v>1.1245311820964899E-2</v>
      </c>
      <c r="F17" s="19"/>
      <c r="G17" s="19">
        <v>3.6897549925807301E-2</v>
      </c>
      <c r="H17" s="19">
        <v>3.63054379143498E-2</v>
      </c>
      <c r="I17" s="19">
        <v>2.8710237108063801E-2</v>
      </c>
      <c r="J17" s="19">
        <v>0</v>
      </c>
      <c r="K17" s="19">
        <v>0</v>
      </c>
      <c r="L17" s="19">
        <v>0</v>
      </c>
      <c r="M17" s="19"/>
      <c r="N17" s="19">
        <v>0</v>
      </c>
      <c r="O17" s="19">
        <v>0</v>
      </c>
      <c r="P17" s="19">
        <v>6.5173357817065805E-2</v>
      </c>
      <c r="Q17" s="19">
        <v>2.6264217447034499E-2</v>
      </c>
      <c r="R17" s="19"/>
      <c r="S17" s="19">
        <v>3.6230542082731597E-2</v>
      </c>
      <c r="T17" s="19">
        <v>0</v>
      </c>
      <c r="U17" s="19">
        <v>6.3873616068740799E-2</v>
      </c>
      <c r="V17" s="19">
        <v>0</v>
      </c>
      <c r="W17" s="19">
        <v>0</v>
      </c>
      <c r="X17" s="19">
        <v>0.114578511376713</v>
      </c>
      <c r="Y17" s="19">
        <v>0</v>
      </c>
      <c r="Z17" s="19">
        <v>0</v>
      </c>
      <c r="AA17" s="19">
        <v>0</v>
      </c>
      <c r="AB17" s="19">
        <v>0</v>
      </c>
      <c r="AC17" s="19">
        <v>0</v>
      </c>
      <c r="AD17" s="19">
        <v>0</v>
      </c>
      <c r="AE17" s="19"/>
      <c r="AF17" s="19">
        <v>0</v>
      </c>
      <c r="AG17" s="19">
        <v>2.25560560502783E-2</v>
      </c>
      <c r="AH17" s="19">
        <v>5.2820955608193401E-2</v>
      </c>
      <c r="AI17" s="19"/>
      <c r="AJ17" s="19">
        <v>0</v>
      </c>
      <c r="AK17" s="19">
        <v>3.93868799303701E-2</v>
      </c>
      <c r="AL17" s="19">
        <v>0</v>
      </c>
      <c r="AM17" s="19" t="s">
        <v>344</v>
      </c>
      <c r="AN17" s="19">
        <v>0</v>
      </c>
      <c r="AO17" s="19"/>
      <c r="AP17" s="19">
        <v>7.5153574490114006E-2</v>
      </c>
      <c r="AQ17" s="19">
        <v>1.3245289060401001E-2</v>
      </c>
      <c r="AR17" s="19">
        <v>0</v>
      </c>
    </row>
    <row r="18" spans="2:44" x14ac:dyDescent="0.5">
      <c r="B18" s="16" t="s">
        <v>414</v>
      </c>
    </row>
    <row r="19" spans="2:44" x14ac:dyDescent="0.5">
      <c r="B19" t="s">
        <v>76</v>
      </c>
    </row>
    <row r="20" spans="2:44" x14ac:dyDescent="0.5">
      <c r="B20" t="s">
        <v>77</v>
      </c>
    </row>
    <row r="22" spans="2:44" x14ac:dyDescent="0.5">
      <c r="B22" s="8" t="str">
        <f>HYPERLINK("#'Contents'!A1", "Return to Contents")</f>
        <v>Return to Contents</v>
      </c>
    </row>
  </sheetData>
  <mergeCells count="8">
    <mergeCell ref="AJ5:AN5"/>
    <mergeCell ref="AP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B2:J19"/>
  <sheetViews>
    <sheetView showGridLines="0" topLeftCell="A2" workbookViewId="0">
      <pane xSplit="2" topLeftCell="C1" activePane="topRight" state="frozen"/>
      <selection pane="topRight"/>
    </sheetView>
  </sheetViews>
  <sheetFormatPr defaultColWidth="10.8203125" defaultRowHeight="14.35" x14ac:dyDescent="0.5"/>
  <cols>
    <col min="2" max="2" width="25.703125" customWidth="1"/>
    <col min="3" max="10" width="20.703125" customWidth="1"/>
  </cols>
  <sheetData>
    <row r="2" spans="2:10" ht="40" customHeight="1" x14ac:dyDescent="0.5">
      <c r="D2" s="30" t="s">
        <v>357</v>
      </c>
      <c r="E2" s="26"/>
      <c r="F2" s="26"/>
      <c r="G2" s="26"/>
      <c r="H2" s="26"/>
      <c r="I2" s="26"/>
      <c r="J2" s="26"/>
    </row>
    <row r="6" spans="2:10" ht="50" customHeight="1" x14ac:dyDescent="0.5">
      <c r="B6" s="20" t="s">
        <v>14</v>
      </c>
      <c r="C6" s="20" t="s">
        <v>346</v>
      </c>
      <c r="D6" s="20" t="s">
        <v>347</v>
      </c>
      <c r="E6" s="20" t="s">
        <v>348</v>
      </c>
      <c r="F6" s="20" t="s">
        <v>349</v>
      </c>
      <c r="G6" s="20" t="s">
        <v>350</v>
      </c>
      <c r="H6" s="20" t="s">
        <v>351</v>
      </c>
      <c r="I6" s="20" t="s">
        <v>352</v>
      </c>
    </row>
    <row r="7" spans="2:10" x14ac:dyDescent="0.5">
      <c r="B7" s="18" t="s">
        <v>353</v>
      </c>
      <c r="C7" s="17">
        <v>2.4869910027435001E-2</v>
      </c>
      <c r="D7" s="17">
        <v>2.0440662124021201E-2</v>
      </c>
      <c r="E7" s="17">
        <v>0.37893776000613</v>
      </c>
      <c r="F7" s="17">
        <v>0.198692999248646</v>
      </c>
      <c r="G7" s="17">
        <v>3.11568750881424E-2</v>
      </c>
      <c r="H7" s="17">
        <v>1.5166350253012001E-2</v>
      </c>
      <c r="I7" s="17">
        <v>0.1717831112058</v>
      </c>
    </row>
    <row r="8" spans="2:10" x14ac:dyDescent="0.5">
      <c r="B8" s="18" t="s">
        <v>258</v>
      </c>
      <c r="C8" s="17">
        <v>3.3754640641249702E-2</v>
      </c>
      <c r="D8" s="17">
        <v>7.2467661479317602E-2</v>
      </c>
      <c r="E8" s="17">
        <v>0.30244862490911401</v>
      </c>
      <c r="F8" s="17">
        <v>0.28016387771529599</v>
      </c>
      <c r="G8" s="17">
        <v>8.4120221674519297E-2</v>
      </c>
      <c r="H8" s="17">
        <v>4.4569322281559597E-2</v>
      </c>
      <c r="I8" s="17">
        <v>0.271268772056384</v>
      </c>
    </row>
    <row r="9" spans="2:10" x14ac:dyDescent="0.5">
      <c r="B9" s="18" t="s">
        <v>354</v>
      </c>
      <c r="C9" s="17">
        <v>0.21535587593584099</v>
      </c>
      <c r="D9" s="17">
        <v>0.27625201832791302</v>
      </c>
      <c r="E9" s="17">
        <v>0.201416290696325</v>
      </c>
      <c r="F9" s="17">
        <v>0.33585043446163998</v>
      </c>
      <c r="G9" s="17">
        <v>0.29878127142826399</v>
      </c>
      <c r="H9" s="17">
        <v>0.18472588863688899</v>
      </c>
      <c r="I9" s="17">
        <v>0.344184759396513</v>
      </c>
    </row>
    <row r="10" spans="2:10" x14ac:dyDescent="0.5">
      <c r="B10" s="18" t="s">
        <v>355</v>
      </c>
      <c r="C10" s="17">
        <v>0.48135497765940999</v>
      </c>
      <c r="D10" s="17">
        <v>0.42775495591684198</v>
      </c>
      <c r="E10" s="17">
        <v>8.0469313203188994E-2</v>
      </c>
      <c r="F10" s="17">
        <v>0.13309379268278801</v>
      </c>
      <c r="G10" s="17">
        <v>0.42308367754926801</v>
      </c>
      <c r="H10" s="17">
        <v>0.43295345180264699</v>
      </c>
      <c r="I10" s="17">
        <v>0.14231325763355801</v>
      </c>
    </row>
    <row r="11" spans="2:10" x14ac:dyDescent="0.5">
      <c r="B11" s="18" t="s">
        <v>356</v>
      </c>
      <c r="C11" s="17">
        <v>0.22455379071034601</v>
      </c>
      <c r="D11" s="17">
        <v>0.18223931307792901</v>
      </c>
      <c r="E11" s="17">
        <v>1.8842039424387901E-2</v>
      </c>
      <c r="F11" s="17">
        <v>3.04199743212815E-2</v>
      </c>
      <c r="G11" s="17">
        <v>0.12221002130084201</v>
      </c>
      <c r="H11" s="17">
        <v>0.304341815874758</v>
      </c>
      <c r="I11" s="17">
        <v>3.1780203101459598E-2</v>
      </c>
    </row>
    <row r="12" spans="2:10" x14ac:dyDescent="0.5">
      <c r="B12" s="18" t="s">
        <v>73</v>
      </c>
      <c r="C12" s="17">
        <v>2.01108050257175E-2</v>
      </c>
      <c r="D12" s="17">
        <v>2.08453890739769E-2</v>
      </c>
      <c r="E12" s="17">
        <v>1.7885971760854099E-2</v>
      </c>
      <c r="F12" s="17">
        <v>2.17789215703483E-2</v>
      </c>
      <c r="G12" s="17">
        <v>4.0647932958964197E-2</v>
      </c>
      <c r="H12" s="17">
        <v>1.8243171151134399E-2</v>
      </c>
      <c r="I12" s="17">
        <v>3.8669896606284997E-2</v>
      </c>
    </row>
    <row r="13" spans="2:10" x14ac:dyDescent="0.5">
      <c r="B13" s="16"/>
      <c r="C13" s="16"/>
      <c r="D13" s="16"/>
      <c r="E13" s="16"/>
      <c r="F13" s="16"/>
      <c r="G13" s="16"/>
      <c r="H13" s="16"/>
      <c r="I13" s="16"/>
    </row>
    <row r="14" spans="2:10" x14ac:dyDescent="0.5">
      <c r="B14" t="s">
        <v>76</v>
      </c>
    </row>
    <row r="15" spans="2:10" x14ac:dyDescent="0.5">
      <c r="B15" t="s">
        <v>77</v>
      </c>
    </row>
    <row r="19" spans="2:2" x14ac:dyDescent="0.5">
      <c r="B19" s="8" t="str">
        <f>HYPERLINK("#'Contents'!A1", "Return to Contents")</f>
        <v>Return to Contents</v>
      </c>
    </row>
  </sheetData>
  <mergeCells count="1">
    <mergeCell ref="D2:J2"/>
  </mergeCells>
  <pageMargins left="0.7" right="0.7" top="0.75" bottom="0.75" header="0.3" footer="0.3"/>
  <pageSetup paperSize="9" orientation="portrait" horizontalDpi="300" verticalDpi="300"/>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B2:AR19"/>
  <sheetViews>
    <sheetView showGridLines="0" workbookViewId="0">
      <pane xSplit="2" topLeftCell="C1" activePane="topRight" state="frozen"/>
      <selection pane="topRight"/>
    </sheetView>
  </sheetViews>
  <sheetFormatPr defaultColWidth="10.8203125" defaultRowHeight="14.35" x14ac:dyDescent="0.5"/>
  <cols>
    <col min="2" max="2" width="25.703125" customWidth="1"/>
    <col min="3" max="5" width="10.703125" customWidth="1"/>
    <col min="6" max="6" width="2.17578125" customWidth="1"/>
    <col min="7" max="12" width="10.703125" customWidth="1"/>
    <col min="13" max="13" width="2.17578125" customWidth="1"/>
    <col min="14" max="17" width="10.703125" customWidth="1"/>
    <col min="18" max="18" width="2.17578125" customWidth="1"/>
    <col min="19" max="30" width="10.703125" customWidth="1"/>
    <col min="31" max="31" width="2.17578125" customWidth="1"/>
    <col min="32" max="34" width="10.703125" customWidth="1"/>
    <col min="35" max="35" width="2.17578125" customWidth="1"/>
    <col min="36" max="40" width="10.703125" customWidth="1"/>
    <col min="41" max="41" width="2.17578125" customWidth="1"/>
    <col min="42" max="44" width="10.703125" customWidth="1"/>
    <col min="45" max="45" width="2.17578125" customWidth="1"/>
  </cols>
  <sheetData>
    <row r="2" spans="2:44" ht="40" customHeight="1" x14ac:dyDescent="0.5">
      <c r="D2" s="30" t="s">
        <v>358</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row>
    <row r="5" spans="2:44" ht="30" customHeight="1" x14ac:dyDescent="0.5">
      <c r="B5" s="15"/>
      <c r="C5" s="15"/>
      <c r="D5" s="29" t="s">
        <v>50</v>
      </c>
      <c r="E5" s="29"/>
      <c r="F5" s="15"/>
      <c r="G5" s="29" t="s">
        <v>51</v>
      </c>
      <c r="H5" s="29"/>
      <c r="I5" s="29"/>
      <c r="J5" s="29"/>
      <c r="K5" s="29"/>
      <c r="L5" s="29"/>
      <c r="M5" s="15"/>
      <c r="N5" s="29" t="s">
        <v>52</v>
      </c>
      <c r="O5" s="29"/>
      <c r="P5" s="29"/>
      <c r="Q5" s="29"/>
      <c r="R5" s="15"/>
      <c r="S5" s="29" t="s">
        <v>53</v>
      </c>
      <c r="T5" s="29"/>
      <c r="U5" s="29"/>
      <c r="V5" s="29"/>
      <c r="W5" s="29"/>
      <c r="X5" s="29"/>
      <c r="Y5" s="29"/>
      <c r="Z5" s="29"/>
      <c r="AA5" s="29"/>
      <c r="AB5" s="29"/>
      <c r="AC5" s="29"/>
      <c r="AD5" s="29"/>
      <c r="AE5" s="15"/>
      <c r="AF5" s="29" t="s">
        <v>54</v>
      </c>
      <c r="AG5" s="29"/>
      <c r="AH5" s="29"/>
      <c r="AI5" s="15"/>
      <c r="AJ5" s="29" t="s">
        <v>55</v>
      </c>
      <c r="AK5" s="29"/>
      <c r="AL5" s="29"/>
      <c r="AM5" s="29"/>
      <c r="AN5" s="29"/>
      <c r="AO5" s="15"/>
      <c r="AP5" s="29" t="s">
        <v>56</v>
      </c>
      <c r="AQ5" s="29"/>
      <c r="AR5" s="29"/>
    </row>
    <row r="6" spans="2:44" ht="43" x14ac:dyDescent="0.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row>
    <row r="7" spans="2:44" ht="30" customHeight="1" x14ac:dyDescent="0.5">
      <c r="B7" s="10" t="s">
        <v>18</v>
      </c>
      <c r="C7" s="10">
        <v>2011</v>
      </c>
      <c r="D7" s="10">
        <v>973</v>
      </c>
      <c r="E7" s="10">
        <v>1034</v>
      </c>
      <c r="F7" s="10"/>
      <c r="G7" s="10">
        <v>293</v>
      </c>
      <c r="H7" s="10">
        <v>293</v>
      </c>
      <c r="I7" s="10">
        <v>331</v>
      </c>
      <c r="J7" s="10">
        <v>331</v>
      </c>
      <c r="K7" s="10">
        <v>305</v>
      </c>
      <c r="L7" s="10">
        <v>458</v>
      </c>
      <c r="M7" s="10"/>
      <c r="N7" s="10">
        <v>545</v>
      </c>
      <c r="O7" s="10">
        <v>548</v>
      </c>
      <c r="P7" s="10">
        <v>415</v>
      </c>
      <c r="Q7" s="10">
        <v>498</v>
      </c>
      <c r="R7" s="10"/>
      <c r="S7" s="10">
        <v>288</v>
      </c>
      <c r="T7" s="10">
        <v>268</v>
      </c>
      <c r="U7" s="10">
        <v>162</v>
      </c>
      <c r="V7" s="10">
        <v>184</v>
      </c>
      <c r="W7" s="10">
        <v>142</v>
      </c>
      <c r="X7" s="10">
        <v>193</v>
      </c>
      <c r="Y7" s="10">
        <v>161</v>
      </c>
      <c r="Z7" s="10">
        <v>83</v>
      </c>
      <c r="AA7" s="10">
        <v>227</v>
      </c>
      <c r="AB7" s="10">
        <v>144</v>
      </c>
      <c r="AC7" s="10">
        <v>107</v>
      </c>
      <c r="AD7" s="10">
        <v>52</v>
      </c>
      <c r="AE7" s="10"/>
      <c r="AF7" s="10">
        <v>728</v>
      </c>
      <c r="AG7" s="10">
        <v>785</v>
      </c>
      <c r="AH7" s="10">
        <v>299</v>
      </c>
      <c r="AI7" s="10"/>
      <c r="AJ7" s="10">
        <v>692</v>
      </c>
      <c r="AK7" s="10">
        <v>539</v>
      </c>
      <c r="AL7" s="10">
        <v>143</v>
      </c>
      <c r="AM7" s="10">
        <v>38</v>
      </c>
      <c r="AN7" s="10">
        <v>294</v>
      </c>
      <c r="AO7" s="10"/>
      <c r="AP7" s="10">
        <v>390</v>
      </c>
      <c r="AQ7" s="10">
        <v>732</v>
      </c>
      <c r="AR7" s="10">
        <v>133</v>
      </c>
    </row>
    <row r="8" spans="2:44" ht="30" customHeight="1" x14ac:dyDescent="0.5">
      <c r="B8" s="11" t="s">
        <v>19</v>
      </c>
      <c r="C8" s="11">
        <v>2011</v>
      </c>
      <c r="D8" s="11">
        <v>992</v>
      </c>
      <c r="E8" s="11">
        <v>1015</v>
      </c>
      <c r="F8" s="11"/>
      <c r="G8" s="11">
        <v>280</v>
      </c>
      <c r="H8" s="11">
        <v>341</v>
      </c>
      <c r="I8" s="11">
        <v>343</v>
      </c>
      <c r="J8" s="11">
        <v>343</v>
      </c>
      <c r="K8" s="11">
        <v>283</v>
      </c>
      <c r="L8" s="11">
        <v>420</v>
      </c>
      <c r="M8" s="11"/>
      <c r="N8" s="11">
        <v>541</v>
      </c>
      <c r="O8" s="11">
        <v>522</v>
      </c>
      <c r="P8" s="11">
        <v>441</v>
      </c>
      <c r="Q8" s="11">
        <v>502</v>
      </c>
      <c r="R8" s="11"/>
      <c r="S8" s="11">
        <v>282</v>
      </c>
      <c r="T8" s="11">
        <v>261</v>
      </c>
      <c r="U8" s="11">
        <v>161</v>
      </c>
      <c r="V8" s="11">
        <v>181</v>
      </c>
      <c r="W8" s="11">
        <v>141</v>
      </c>
      <c r="X8" s="11">
        <v>181</v>
      </c>
      <c r="Y8" s="11">
        <v>161</v>
      </c>
      <c r="Z8" s="11">
        <v>80</v>
      </c>
      <c r="AA8" s="11">
        <v>221</v>
      </c>
      <c r="AB8" s="11">
        <v>181</v>
      </c>
      <c r="AC8" s="11">
        <v>101</v>
      </c>
      <c r="AD8" s="11">
        <v>60</v>
      </c>
      <c r="AE8" s="11"/>
      <c r="AF8" s="11">
        <v>714</v>
      </c>
      <c r="AG8" s="11">
        <v>797</v>
      </c>
      <c r="AH8" s="11">
        <v>308</v>
      </c>
      <c r="AI8" s="11"/>
      <c r="AJ8" s="11">
        <v>674</v>
      </c>
      <c r="AK8" s="11">
        <v>545</v>
      </c>
      <c r="AL8" s="11">
        <v>138</v>
      </c>
      <c r="AM8" s="11">
        <v>36</v>
      </c>
      <c r="AN8" s="11">
        <v>298</v>
      </c>
      <c r="AO8" s="11"/>
      <c r="AP8" s="11">
        <v>383</v>
      </c>
      <c r="AQ8" s="11">
        <v>736</v>
      </c>
      <c r="AR8" s="11">
        <v>130</v>
      </c>
    </row>
    <row r="9" spans="2:44" x14ac:dyDescent="0.5">
      <c r="B9" s="18" t="s">
        <v>353</v>
      </c>
      <c r="C9" s="17">
        <v>2.4869910027435001E-2</v>
      </c>
      <c r="D9" s="17">
        <v>2.5351327286479999E-2</v>
      </c>
      <c r="E9" s="17">
        <v>2.4497050636113599E-2</v>
      </c>
      <c r="F9" s="17"/>
      <c r="G9" s="17">
        <v>3.0677391400109E-2</v>
      </c>
      <c r="H9" s="17">
        <v>3.6033128031946103E-2</v>
      </c>
      <c r="I9" s="17">
        <v>3.3759644874218397E-2</v>
      </c>
      <c r="J9" s="17">
        <v>2.44426931651902E-2</v>
      </c>
      <c r="K9" s="17">
        <v>1.2951009816297401E-2</v>
      </c>
      <c r="L9" s="17">
        <v>1.3057297276060999E-2</v>
      </c>
      <c r="M9" s="17"/>
      <c r="N9" s="17">
        <v>1.1855609773084599E-2</v>
      </c>
      <c r="O9" s="17">
        <v>1.4094739615394E-2</v>
      </c>
      <c r="P9" s="17">
        <v>4.77073340179619E-2</v>
      </c>
      <c r="Q9" s="17">
        <v>3.02850912286379E-2</v>
      </c>
      <c r="R9" s="17"/>
      <c r="S9" s="17">
        <v>2.0294268342812099E-2</v>
      </c>
      <c r="T9" s="17">
        <v>1.89421491880956E-2</v>
      </c>
      <c r="U9" s="17">
        <v>2.0259140846958401E-2</v>
      </c>
      <c r="V9" s="17">
        <v>6.1053867014291899E-2</v>
      </c>
      <c r="W9" s="17">
        <v>7.7587716270822197E-3</v>
      </c>
      <c r="X9" s="17">
        <v>5.2750677096021603E-2</v>
      </c>
      <c r="Y9" s="17">
        <v>1.1322653282605399E-2</v>
      </c>
      <c r="Z9" s="17">
        <v>2.5169496635203799E-2</v>
      </c>
      <c r="AA9" s="17">
        <v>1.8714205412911401E-2</v>
      </c>
      <c r="AB9" s="17">
        <v>1.36023002823245E-2</v>
      </c>
      <c r="AC9" s="17">
        <v>2.8244163727434698E-2</v>
      </c>
      <c r="AD9" s="17">
        <v>1.84141114710825E-2</v>
      </c>
      <c r="AE9" s="17"/>
      <c r="AF9" s="17">
        <v>3.2842267077331198E-2</v>
      </c>
      <c r="AG9" s="17">
        <v>1.8443863339823899E-2</v>
      </c>
      <c r="AH9" s="17">
        <v>2.54072385683165E-2</v>
      </c>
      <c r="AI9" s="17"/>
      <c r="AJ9" s="17">
        <v>1.9418914579298101E-2</v>
      </c>
      <c r="AK9" s="17">
        <v>2.7981000579630301E-2</v>
      </c>
      <c r="AL9" s="17">
        <v>0</v>
      </c>
      <c r="AM9" s="17">
        <v>7.9518417445223505E-2</v>
      </c>
      <c r="AN9" s="17">
        <v>2.48355358421616E-2</v>
      </c>
      <c r="AO9" s="17"/>
      <c r="AP9" s="17">
        <v>3.8172219778011001E-3</v>
      </c>
      <c r="AQ9" s="17">
        <v>2.09913340201839E-2</v>
      </c>
      <c r="AR9" s="17">
        <v>0</v>
      </c>
    </row>
    <row r="10" spans="2:44" x14ac:dyDescent="0.5">
      <c r="B10" s="18" t="s">
        <v>258</v>
      </c>
      <c r="C10" s="17">
        <v>3.3754640641249702E-2</v>
      </c>
      <c r="D10" s="17">
        <v>3.3312789842104298E-2</v>
      </c>
      <c r="E10" s="17">
        <v>3.4318947997062602E-2</v>
      </c>
      <c r="F10" s="17"/>
      <c r="G10" s="17">
        <v>5.7005455499431798E-2</v>
      </c>
      <c r="H10" s="17">
        <v>3.2505350949544001E-2</v>
      </c>
      <c r="I10" s="17">
        <v>2.9727790836930099E-2</v>
      </c>
      <c r="J10" s="17">
        <v>2.3053082985131399E-2</v>
      </c>
      <c r="K10" s="17">
        <v>3.7966599635639399E-2</v>
      </c>
      <c r="L10" s="17">
        <v>2.8468260916816101E-2</v>
      </c>
      <c r="M10" s="17"/>
      <c r="N10" s="17">
        <v>1.6659955838568E-2</v>
      </c>
      <c r="O10" s="17">
        <v>2.94944858864222E-2</v>
      </c>
      <c r="P10" s="17">
        <v>4.4816425118344501E-2</v>
      </c>
      <c r="Q10" s="17">
        <v>4.3214614490986902E-2</v>
      </c>
      <c r="R10" s="17"/>
      <c r="S10" s="17">
        <v>2.8391739653463401E-2</v>
      </c>
      <c r="T10" s="17">
        <v>3.4767019330476497E-2</v>
      </c>
      <c r="U10" s="17">
        <v>1.2014144327093201E-2</v>
      </c>
      <c r="V10" s="17">
        <v>3.5636315085409202E-2</v>
      </c>
      <c r="W10" s="17">
        <v>2.8655654355231399E-2</v>
      </c>
      <c r="X10" s="17">
        <v>2.76368193472252E-2</v>
      </c>
      <c r="Y10" s="17">
        <v>1.24029819854927E-2</v>
      </c>
      <c r="Z10" s="17">
        <v>4.57282736452699E-2</v>
      </c>
      <c r="AA10" s="17">
        <v>3.53369767397805E-2</v>
      </c>
      <c r="AB10" s="17">
        <v>7.2551464119022399E-2</v>
      </c>
      <c r="AC10" s="17">
        <v>5.60602314352616E-2</v>
      </c>
      <c r="AD10" s="17">
        <v>1.8606538791695201E-2</v>
      </c>
      <c r="AE10" s="17"/>
      <c r="AF10" s="17">
        <v>4.1779698994440902E-2</v>
      </c>
      <c r="AG10" s="17">
        <v>1.49640070710216E-2</v>
      </c>
      <c r="AH10" s="17">
        <v>4.9017935711061597E-2</v>
      </c>
      <c r="AI10" s="17"/>
      <c r="AJ10" s="17">
        <v>3.56674117609036E-2</v>
      </c>
      <c r="AK10" s="17">
        <v>2.6006260637893699E-2</v>
      </c>
      <c r="AL10" s="17">
        <v>0</v>
      </c>
      <c r="AM10" s="17">
        <v>0</v>
      </c>
      <c r="AN10" s="17">
        <v>4.7588827476027398E-2</v>
      </c>
      <c r="AO10" s="17"/>
      <c r="AP10" s="17">
        <v>2.07697800896306E-2</v>
      </c>
      <c r="AQ10" s="17">
        <v>2.9593649703227001E-2</v>
      </c>
      <c r="AR10" s="17">
        <v>7.4826301976412901E-3</v>
      </c>
    </row>
    <row r="11" spans="2:44" x14ac:dyDescent="0.5">
      <c r="B11" s="18" t="s">
        <v>354</v>
      </c>
      <c r="C11" s="17">
        <v>0.21535587593584099</v>
      </c>
      <c r="D11" s="17">
        <v>0.21839231363758399</v>
      </c>
      <c r="E11" s="17">
        <v>0.21228888850210501</v>
      </c>
      <c r="F11" s="17"/>
      <c r="G11" s="17">
        <v>0.23251317776341399</v>
      </c>
      <c r="H11" s="17">
        <v>0.25950068186800401</v>
      </c>
      <c r="I11" s="17">
        <v>0.18131557135249499</v>
      </c>
      <c r="J11" s="17">
        <v>0.23367534583027699</v>
      </c>
      <c r="K11" s="17">
        <v>0.224599413468691</v>
      </c>
      <c r="L11" s="17">
        <v>0.17468093861798201</v>
      </c>
      <c r="M11" s="17"/>
      <c r="N11" s="17">
        <v>0.17728388830160699</v>
      </c>
      <c r="O11" s="17">
        <v>0.19678556283709001</v>
      </c>
      <c r="P11" s="17">
        <v>0.22729076383640801</v>
      </c>
      <c r="Q11" s="17">
        <v>0.26513110290930803</v>
      </c>
      <c r="R11" s="17"/>
      <c r="S11" s="17">
        <v>0.24103829411199201</v>
      </c>
      <c r="T11" s="17">
        <v>0.182810093119565</v>
      </c>
      <c r="U11" s="17">
        <v>0.18909409531482299</v>
      </c>
      <c r="V11" s="17">
        <v>0.20916414566514199</v>
      </c>
      <c r="W11" s="17">
        <v>0.19486597041540399</v>
      </c>
      <c r="X11" s="17">
        <v>0.25763955455378901</v>
      </c>
      <c r="Y11" s="17">
        <v>0.225418244416632</v>
      </c>
      <c r="Z11" s="17">
        <v>0.22159743789233599</v>
      </c>
      <c r="AA11" s="17">
        <v>0.21906132674708501</v>
      </c>
      <c r="AB11" s="17">
        <v>0.17078014016311199</v>
      </c>
      <c r="AC11" s="17">
        <v>0.203794306937847</v>
      </c>
      <c r="AD11" s="17">
        <v>0.35102381834929403</v>
      </c>
      <c r="AE11" s="17"/>
      <c r="AF11" s="17">
        <v>0.21417853900067199</v>
      </c>
      <c r="AG11" s="17">
        <v>0.197487321910608</v>
      </c>
      <c r="AH11" s="17">
        <v>0.238482641714725</v>
      </c>
      <c r="AI11" s="17"/>
      <c r="AJ11" s="17">
        <v>0.20786832888798601</v>
      </c>
      <c r="AK11" s="17">
        <v>0.212860111626619</v>
      </c>
      <c r="AL11" s="17">
        <v>0.19332176774499099</v>
      </c>
      <c r="AM11" s="17">
        <v>0.28255659303726899</v>
      </c>
      <c r="AN11" s="17">
        <v>0.243740068089216</v>
      </c>
      <c r="AO11" s="17"/>
      <c r="AP11" s="17">
        <v>0.18692923778555301</v>
      </c>
      <c r="AQ11" s="17">
        <v>0.19748151493659</v>
      </c>
      <c r="AR11" s="17">
        <v>0.24049881929897299</v>
      </c>
    </row>
    <row r="12" spans="2:44" x14ac:dyDescent="0.5">
      <c r="B12" s="18" t="s">
        <v>355</v>
      </c>
      <c r="C12" s="17">
        <v>0.48135497765940999</v>
      </c>
      <c r="D12" s="17">
        <v>0.469753606892649</v>
      </c>
      <c r="E12" s="17">
        <v>0.49269991292579501</v>
      </c>
      <c r="F12" s="17"/>
      <c r="G12" s="17">
        <v>0.44495817171007801</v>
      </c>
      <c r="H12" s="17">
        <v>0.43937644390501901</v>
      </c>
      <c r="I12" s="17">
        <v>0.47903568446600697</v>
      </c>
      <c r="J12" s="17">
        <v>0.43563780099564298</v>
      </c>
      <c r="K12" s="17">
        <v>0.48696489126536802</v>
      </c>
      <c r="L12" s="17">
        <v>0.57515542491385496</v>
      </c>
      <c r="M12" s="17"/>
      <c r="N12" s="17">
        <v>0.51627312553291804</v>
      </c>
      <c r="O12" s="17">
        <v>0.52006165326232601</v>
      </c>
      <c r="P12" s="17">
        <v>0.46063755242932403</v>
      </c>
      <c r="Q12" s="17">
        <v>0.42468384476173598</v>
      </c>
      <c r="R12" s="17"/>
      <c r="S12" s="17">
        <v>0.45888059590730301</v>
      </c>
      <c r="T12" s="17">
        <v>0.50467272052229395</v>
      </c>
      <c r="U12" s="17">
        <v>0.53884097839173695</v>
      </c>
      <c r="V12" s="17">
        <v>0.42469530379929898</v>
      </c>
      <c r="W12" s="17">
        <v>0.54118101500482396</v>
      </c>
      <c r="X12" s="17">
        <v>0.42461891237848298</v>
      </c>
      <c r="Y12" s="17">
        <v>0.50859153710564198</v>
      </c>
      <c r="Z12" s="17">
        <v>0.51705149089795299</v>
      </c>
      <c r="AA12" s="17">
        <v>0.46723450853337101</v>
      </c>
      <c r="AB12" s="17">
        <v>0.54487558815451698</v>
      </c>
      <c r="AC12" s="17">
        <v>0.42762269170529599</v>
      </c>
      <c r="AD12" s="17">
        <v>0.36282169096018702</v>
      </c>
      <c r="AE12" s="17"/>
      <c r="AF12" s="17">
        <v>0.49758989878913201</v>
      </c>
      <c r="AG12" s="17">
        <v>0.50260128279594696</v>
      </c>
      <c r="AH12" s="17">
        <v>0.41290384130971097</v>
      </c>
      <c r="AI12" s="17"/>
      <c r="AJ12" s="17">
        <v>0.515301129523419</v>
      </c>
      <c r="AK12" s="17">
        <v>0.45019902218774399</v>
      </c>
      <c r="AL12" s="17">
        <v>0.50537586175147398</v>
      </c>
      <c r="AM12" s="17">
        <v>0.460589326769896</v>
      </c>
      <c r="AN12" s="17">
        <v>0.44414189851047498</v>
      </c>
      <c r="AO12" s="17"/>
      <c r="AP12" s="17">
        <v>0.53728374373249299</v>
      </c>
      <c r="AQ12" s="17">
        <v>0.47316582713566802</v>
      </c>
      <c r="AR12" s="17">
        <v>0.439996827779642</v>
      </c>
    </row>
    <row r="13" spans="2:44" x14ac:dyDescent="0.5">
      <c r="B13" s="18" t="s">
        <v>356</v>
      </c>
      <c r="C13" s="17">
        <v>0.22455379071034601</v>
      </c>
      <c r="D13" s="17">
        <v>0.23626982796621401</v>
      </c>
      <c r="E13" s="17">
        <v>0.21288727436690499</v>
      </c>
      <c r="F13" s="17"/>
      <c r="G13" s="17">
        <v>0.210498324185008</v>
      </c>
      <c r="H13" s="17">
        <v>0.20727812697818701</v>
      </c>
      <c r="I13" s="17">
        <v>0.25130544639153601</v>
      </c>
      <c r="J13" s="17">
        <v>0.25837506334527799</v>
      </c>
      <c r="K13" s="17">
        <v>0.22492094860564499</v>
      </c>
      <c r="L13" s="17">
        <v>0.19822290010004701</v>
      </c>
      <c r="M13" s="17"/>
      <c r="N13" s="17">
        <v>0.26263948613904398</v>
      </c>
      <c r="O13" s="17">
        <v>0.231835950103154</v>
      </c>
      <c r="P13" s="17">
        <v>0.202963310376546</v>
      </c>
      <c r="Q13" s="17">
        <v>0.195202418349636</v>
      </c>
      <c r="R13" s="17"/>
      <c r="S13" s="17">
        <v>0.231093966663829</v>
      </c>
      <c r="T13" s="17">
        <v>0.247676864623044</v>
      </c>
      <c r="U13" s="17">
        <v>0.20145835267095899</v>
      </c>
      <c r="V13" s="17">
        <v>0.25767315923404499</v>
      </c>
      <c r="W13" s="17">
        <v>0.20705754186939601</v>
      </c>
      <c r="X13" s="17">
        <v>0.19915914275688801</v>
      </c>
      <c r="Y13" s="17">
        <v>0.21131896043791901</v>
      </c>
      <c r="Z13" s="17">
        <v>0.18011337773767999</v>
      </c>
      <c r="AA13" s="17">
        <v>0.24662595630721801</v>
      </c>
      <c r="AB13" s="17">
        <v>0.170465382914816</v>
      </c>
      <c r="AC13" s="17">
        <v>0.28427860619416101</v>
      </c>
      <c r="AD13" s="17">
        <v>0.249133840427741</v>
      </c>
      <c r="AE13" s="17"/>
      <c r="AF13" s="17">
        <v>0.20367658104147501</v>
      </c>
      <c r="AG13" s="17">
        <v>0.252294669029487</v>
      </c>
      <c r="AH13" s="17">
        <v>0.231028016331422</v>
      </c>
      <c r="AI13" s="17"/>
      <c r="AJ13" s="17">
        <v>0.21098253336853601</v>
      </c>
      <c r="AK13" s="17">
        <v>0.26593536506786702</v>
      </c>
      <c r="AL13" s="17">
        <v>0.28101923508772297</v>
      </c>
      <c r="AM13" s="17">
        <v>0.15461894359028899</v>
      </c>
      <c r="AN13" s="17">
        <v>0.18877243982524</v>
      </c>
      <c r="AO13" s="17"/>
      <c r="AP13" s="17">
        <v>0.243734404766112</v>
      </c>
      <c r="AQ13" s="17">
        <v>0.26350291522333003</v>
      </c>
      <c r="AR13" s="17">
        <v>0.283536737024698</v>
      </c>
    </row>
    <row r="14" spans="2:44" x14ac:dyDescent="0.5">
      <c r="B14" s="18" t="s">
        <v>73</v>
      </c>
      <c r="C14" s="19">
        <v>2.01108050257175E-2</v>
      </c>
      <c r="D14" s="19">
        <v>1.6920134374969E-2</v>
      </c>
      <c r="E14" s="19">
        <v>2.3307925572018901E-2</v>
      </c>
      <c r="F14" s="19"/>
      <c r="G14" s="19">
        <v>2.43474794419591E-2</v>
      </c>
      <c r="H14" s="19">
        <v>2.5306268267300099E-2</v>
      </c>
      <c r="I14" s="19">
        <v>2.4855862078814201E-2</v>
      </c>
      <c r="J14" s="19">
        <v>2.4816013678480402E-2</v>
      </c>
      <c r="K14" s="19">
        <v>1.2597137208359499E-2</v>
      </c>
      <c r="L14" s="19">
        <v>1.04151781752391E-2</v>
      </c>
      <c r="M14" s="19"/>
      <c r="N14" s="19">
        <v>1.52879344147795E-2</v>
      </c>
      <c r="O14" s="19">
        <v>7.7276082956136E-3</v>
      </c>
      <c r="P14" s="19">
        <v>1.6584614221416199E-2</v>
      </c>
      <c r="Q14" s="19">
        <v>4.1482928259695802E-2</v>
      </c>
      <c r="R14" s="19"/>
      <c r="S14" s="19">
        <v>2.0301135320599999E-2</v>
      </c>
      <c r="T14" s="19">
        <v>1.11311532165247E-2</v>
      </c>
      <c r="U14" s="19">
        <v>3.8333288448429301E-2</v>
      </c>
      <c r="V14" s="19">
        <v>1.1777209201813001E-2</v>
      </c>
      <c r="W14" s="19">
        <v>2.0481046728062498E-2</v>
      </c>
      <c r="X14" s="19">
        <v>3.8194893867592901E-2</v>
      </c>
      <c r="Y14" s="19">
        <v>3.0945622771708901E-2</v>
      </c>
      <c r="Z14" s="19">
        <v>1.0339923191558201E-2</v>
      </c>
      <c r="AA14" s="19">
        <v>1.30270262596344E-2</v>
      </c>
      <c r="AB14" s="19">
        <v>2.77251243662089E-2</v>
      </c>
      <c r="AC14" s="19">
        <v>0</v>
      </c>
      <c r="AD14" s="19">
        <v>0</v>
      </c>
      <c r="AE14" s="19"/>
      <c r="AF14" s="19">
        <v>9.93301509694932E-3</v>
      </c>
      <c r="AG14" s="19">
        <v>1.4208855853112601E-2</v>
      </c>
      <c r="AH14" s="19">
        <v>4.3160326364764703E-2</v>
      </c>
      <c r="AI14" s="19"/>
      <c r="AJ14" s="19">
        <v>1.07616818798579E-2</v>
      </c>
      <c r="AK14" s="19">
        <v>1.70182399002465E-2</v>
      </c>
      <c r="AL14" s="19">
        <v>2.0283135415812399E-2</v>
      </c>
      <c r="AM14" s="19">
        <v>2.27167191573228E-2</v>
      </c>
      <c r="AN14" s="19">
        <v>5.0921230256880001E-2</v>
      </c>
      <c r="AO14" s="19"/>
      <c r="AP14" s="19">
        <v>7.4656116484112904E-3</v>
      </c>
      <c r="AQ14" s="19">
        <v>1.5264758981000401E-2</v>
      </c>
      <c r="AR14" s="19">
        <v>2.84849856990456E-2</v>
      </c>
    </row>
    <row r="15" spans="2:44" x14ac:dyDescent="0.5">
      <c r="B15" s="16"/>
    </row>
    <row r="16" spans="2:44" x14ac:dyDescent="0.5">
      <c r="B16" t="s">
        <v>76</v>
      </c>
    </row>
    <row r="17" spans="2:2" x14ac:dyDescent="0.5">
      <c r="B17" t="s">
        <v>77</v>
      </c>
    </row>
    <row r="19" spans="2:2" x14ac:dyDescent="0.5">
      <c r="B19" s="8" t="str">
        <f>HYPERLINK("#'Contents'!A1", "Return to Contents")</f>
        <v>Return to Contents</v>
      </c>
    </row>
  </sheetData>
  <mergeCells count="8">
    <mergeCell ref="AJ5:AN5"/>
    <mergeCell ref="AP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B2:AR19"/>
  <sheetViews>
    <sheetView showGridLines="0" workbookViewId="0">
      <pane xSplit="2" topLeftCell="C1" activePane="topRight" state="frozen"/>
      <selection pane="topRight"/>
    </sheetView>
  </sheetViews>
  <sheetFormatPr defaultColWidth="10.8203125" defaultRowHeight="14.35" x14ac:dyDescent="0.5"/>
  <cols>
    <col min="2" max="2" width="25.703125" customWidth="1"/>
    <col min="3" max="5" width="10.703125" customWidth="1"/>
    <col min="6" max="6" width="2.17578125" customWidth="1"/>
    <col min="7" max="12" width="10.703125" customWidth="1"/>
    <col min="13" max="13" width="2.17578125" customWidth="1"/>
    <col min="14" max="17" width="10.703125" customWidth="1"/>
    <col min="18" max="18" width="2.17578125" customWidth="1"/>
    <col min="19" max="30" width="10.703125" customWidth="1"/>
    <col min="31" max="31" width="2.17578125" customWidth="1"/>
    <col min="32" max="34" width="10.703125" customWidth="1"/>
    <col min="35" max="35" width="2.17578125" customWidth="1"/>
    <col min="36" max="40" width="10.703125" customWidth="1"/>
    <col min="41" max="41" width="2.17578125" customWidth="1"/>
    <col min="42" max="44" width="10.703125" customWidth="1"/>
    <col min="45" max="45" width="2.17578125" customWidth="1"/>
  </cols>
  <sheetData>
    <row r="2" spans="2:44" ht="40" customHeight="1" x14ac:dyDescent="0.5">
      <c r="D2" s="30" t="s">
        <v>359</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row>
    <row r="5" spans="2:44" ht="30" customHeight="1" x14ac:dyDescent="0.5">
      <c r="B5" s="15"/>
      <c r="C5" s="15"/>
      <c r="D5" s="29" t="s">
        <v>50</v>
      </c>
      <c r="E5" s="29"/>
      <c r="F5" s="15"/>
      <c r="G5" s="29" t="s">
        <v>51</v>
      </c>
      <c r="H5" s="29"/>
      <c r="I5" s="29"/>
      <c r="J5" s="29"/>
      <c r="K5" s="29"/>
      <c r="L5" s="29"/>
      <c r="M5" s="15"/>
      <c r="N5" s="29" t="s">
        <v>52</v>
      </c>
      <c r="O5" s="29"/>
      <c r="P5" s="29"/>
      <c r="Q5" s="29"/>
      <c r="R5" s="15"/>
      <c r="S5" s="29" t="s">
        <v>53</v>
      </c>
      <c r="T5" s="29"/>
      <c r="U5" s="29"/>
      <c r="V5" s="29"/>
      <c r="W5" s="29"/>
      <c r="X5" s="29"/>
      <c r="Y5" s="29"/>
      <c r="Z5" s="29"/>
      <c r="AA5" s="29"/>
      <c r="AB5" s="29"/>
      <c r="AC5" s="29"/>
      <c r="AD5" s="29"/>
      <c r="AE5" s="15"/>
      <c r="AF5" s="29" t="s">
        <v>54</v>
      </c>
      <c r="AG5" s="29"/>
      <c r="AH5" s="29"/>
      <c r="AI5" s="15"/>
      <c r="AJ5" s="29" t="s">
        <v>55</v>
      </c>
      <c r="AK5" s="29"/>
      <c r="AL5" s="29"/>
      <c r="AM5" s="29"/>
      <c r="AN5" s="29"/>
      <c r="AO5" s="15"/>
      <c r="AP5" s="29" t="s">
        <v>56</v>
      </c>
      <c r="AQ5" s="29"/>
      <c r="AR5" s="29"/>
    </row>
    <row r="6" spans="2:44" ht="43" x14ac:dyDescent="0.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row>
    <row r="7" spans="2:44" ht="30" customHeight="1" x14ac:dyDescent="0.5">
      <c r="B7" s="10" t="s">
        <v>18</v>
      </c>
      <c r="C7" s="10">
        <v>2011</v>
      </c>
      <c r="D7" s="10">
        <v>973</v>
      </c>
      <c r="E7" s="10">
        <v>1034</v>
      </c>
      <c r="F7" s="10"/>
      <c r="G7" s="10">
        <v>293</v>
      </c>
      <c r="H7" s="10">
        <v>293</v>
      </c>
      <c r="I7" s="10">
        <v>331</v>
      </c>
      <c r="J7" s="10">
        <v>331</v>
      </c>
      <c r="K7" s="10">
        <v>305</v>
      </c>
      <c r="L7" s="10">
        <v>458</v>
      </c>
      <c r="M7" s="10"/>
      <c r="N7" s="10">
        <v>545</v>
      </c>
      <c r="O7" s="10">
        <v>548</v>
      </c>
      <c r="P7" s="10">
        <v>415</v>
      </c>
      <c r="Q7" s="10">
        <v>498</v>
      </c>
      <c r="R7" s="10"/>
      <c r="S7" s="10">
        <v>288</v>
      </c>
      <c r="T7" s="10">
        <v>268</v>
      </c>
      <c r="U7" s="10">
        <v>162</v>
      </c>
      <c r="V7" s="10">
        <v>184</v>
      </c>
      <c r="W7" s="10">
        <v>142</v>
      </c>
      <c r="X7" s="10">
        <v>193</v>
      </c>
      <c r="Y7" s="10">
        <v>161</v>
      </c>
      <c r="Z7" s="10">
        <v>83</v>
      </c>
      <c r="AA7" s="10">
        <v>227</v>
      </c>
      <c r="AB7" s="10">
        <v>144</v>
      </c>
      <c r="AC7" s="10">
        <v>107</v>
      </c>
      <c r="AD7" s="10">
        <v>52</v>
      </c>
      <c r="AE7" s="10"/>
      <c r="AF7" s="10">
        <v>728</v>
      </c>
      <c r="AG7" s="10">
        <v>785</v>
      </c>
      <c r="AH7" s="10">
        <v>299</v>
      </c>
      <c r="AI7" s="10"/>
      <c r="AJ7" s="10">
        <v>692</v>
      </c>
      <c r="AK7" s="10">
        <v>539</v>
      </c>
      <c r="AL7" s="10">
        <v>143</v>
      </c>
      <c r="AM7" s="10">
        <v>38</v>
      </c>
      <c r="AN7" s="10">
        <v>294</v>
      </c>
      <c r="AO7" s="10"/>
      <c r="AP7" s="10">
        <v>390</v>
      </c>
      <c r="AQ7" s="10">
        <v>732</v>
      </c>
      <c r="AR7" s="10">
        <v>133</v>
      </c>
    </row>
    <row r="8" spans="2:44" ht="30" customHeight="1" x14ac:dyDescent="0.5">
      <c r="B8" s="11" t="s">
        <v>19</v>
      </c>
      <c r="C8" s="11">
        <v>2011</v>
      </c>
      <c r="D8" s="11">
        <v>992</v>
      </c>
      <c r="E8" s="11">
        <v>1015</v>
      </c>
      <c r="F8" s="11"/>
      <c r="G8" s="11">
        <v>280</v>
      </c>
      <c r="H8" s="11">
        <v>341</v>
      </c>
      <c r="I8" s="11">
        <v>343</v>
      </c>
      <c r="J8" s="11">
        <v>343</v>
      </c>
      <c r="K8" s="11">
        <v>283</v>
      </c>
      <c r="L8" s="11">
        <v>420</v>
      </c>
      <c r="M8" s="11"/>
      <c r="N8" s="11">
        <v>541</v>
      </c>
      <c r="O8" s="11">
        <v>522</v>
      </c>
      <c r="P8" s="11">
        <v>441</v>
      </c>
      <c r="Q8" s="11">
        <v>502</v>
      </c>
      <c r="R8" s="11"/>
      <c r="S8" s="11">
        <v>282</v>
      </c>
      <c r="T8" s="11">
        <v>261</v>
      </c>
      <c r="U8" s="11">
        <v>161</v>
      </c>
      <c r="V8" s="11">
        <v>181</v>
      </c>
      <c r="W8" s="11">
        <v>141</v>
      </c>
      <c r="X8" s="11">
        <v>181</v>
      </c>
      <c r="Y8" s="11">
        <v>161</v>
      </c>
      <c r="Z8" s="11">
        <v>80</v>
      </c>
      <c r="AA8" s="11">
        <v>221</v>
      </c>
      <c r="AB8" s="11">
        <v>181</v>
      </c>
      <c r="AC8" s="11">
        <v>101</v>
      </c>
      <c r="AD8" s="11">
        <v>60</v>
      </c>
      <c r="AE8" s="11"/>
      <c r="AF8" s="11">
        <v>714</v>
      </c>
      <c r="AG8" s="11">
        <v>797</v>
      </c>
      <c r="AH8" s="11">
        <v>308</v>
      </c>
      <c r="AI8" s="11"/>
      <c r="AJ8" s="11">
        <v>674</v>
      </c>
      <c r="AK8" s="11">
        <v>545</v>
      </c>
      <c r="AL8" s="11">
        <v>138</v>
      </c>
      <c r="AM8" s="11">
        <v>36</v>
      </c>
      <c r="AN8" s="11">
        <v>298</v>
      </c>
      <c r="AO8" s="11"/>
      <c r="AP8" s="11">
        <v>383</v>
      </c>
      <c r="AQ8" s="11">
        <v>736</v>
      </c>
      <c r="AR8" s="11">
        <v>130</v>
      </c>
    </row>
    <row r="9" spans="2:44" x14ac:dyDescent="0.5">
      <c r="B9" s="18" t="s">
        <v>353</v>
      </c>
      <c r="C9" s="17">
        <v>2.0440662124021201E-2</v>
      </c>
      <c r="D9" s="17">
        <v>2.4490536042577001E-2</v>
      </c>
      <c r="E9" s="17">
        <v>1.6563033112567301E-2</v>
      </c>
      <c r="F9" s="17"/>
      <c r="G9" s="17">
        <v>1.6486972939423E-2</v>
      </c>
      <c r="H9" s="17">
        <v>1.4063271390592999E-2</v>
      </c>
      <c r="I9" s="17">
        <v>2.7759715131482499E-2</v>
      </c>
      <c r="J9" s="17">
        <v>6.3153747620093396E-3</v>
      </c>
      <c r="K9" s="17">
        <v>2.29244102240477E-2</v>
      </c>
      <c r="L9" s="17">
        <v>3.2138194399429602E-2</v>
      </c>
      <c r="M9" s="17"/>
      <c r="N9" s="17">
        <v>1.50277419781967E-2</v>
      </c>
      <c r="O9" s="17">
        <v>1.9802774398426301E-2</v>
      </c>
      <c r="P9" s="17">
        <v>1.73446453110567E-2</v>
      </c>
      <c r="Q9" s="17">
        <v>2.9860809368621101E-2</v>
      </c>
      <c r="R9" s="17"/>
      <c r="S9" s="17">
        <v>6.6521542961796099E-3</v>
      </c>
      <c r="T9" s="17">
        <v>1.9519160048059501E-2</v>
      </c>
      <c r="U9" s="17">
        <v>6.7603039973326102E-3</v>
      </c>
      <c r="V9" s="17">
        <v>5.4986305257091903E-2</v>
      </c>
      <c r="W9" s="17">
        <v>1.3346594562125899E-2</v>
      </c>
      <c r="X9" s="17">
        <v>2.0402719280653601E-2</v>
      </c>
      <c r="Y9" s="17">
        <v>1.70822737565141E-2</v>
      </c>
      <c r="Z9" s="17">
        <v>2.3257649656443599E-2</v>
      </c>
      <c r="AA9" s="17">
        <v>1.7938623299974699E-2</v>
      </c>
      <c r="AB9" s="17">
        <v>1.94783047241829E-2</v>
      </c>
      <c r="AC9" s="17">
        <v>4.24374465476356E-2</v>
      </c>
      <c r="AD9" s="17">
        <v>1.8865563982738E-2</v>
      </c>
      <c r="AE9" s="17"/>
      <c r="AF9" s="17">
        <v>3.2832595356177101E-2</v>
      </c>
      <c r="AG9" s="17">
        <v>1.0288738248565001E-2</v>
      </c>
      <c r="AH9" s="17">
        <v>1.86122994586977E-2</v>
      </c>
      <c r="AI9" s="17"/>
      <c r="AJ9" s="17">
        <v>3.1324345897447099E-2</v>
      </c>
      <c r="AK9" s="17">
        <v>3.237315241604E-3</v>
      </c>
      <c r="AL9" s="17">
        <v>1.34148159846058E-2</v>
      </c>
      <c r="AM9" s="17">
        <v>7.73502396844961E-2</v>
      </c>
      <c r="AN9" s="17">
        <v>3.2287193910395202E-2</v>
      </c>
      <c r="AO9" s="17"/>
      <c r="AP9" s="17">
        <v>8.3524641354409106E-3</v>
      </c>
      <c r="AQ9" s="17">
        <v>7.3119920908524799E-3</v>
      </c>
      <c r="AR9" s="17">
        <v>1.4913537139790101E-2</v>
      </c>
    </row>
    <row r="10" spans="2:44" x14ac:dyDescent="0.5">
      <c r="B10" s="18" t="s">
        <v>258</v>
      </c>
      <c r="C10" s="17">
        <v>7.2467661479317602E-2</v>
      </c>
      <c r="D10" s="17">
        <v>8.7418254140950696E-2</v>
      </c>
      <c r="E10" s="17">
        <v>5.8141189154012202E-2</v>
      </c>
      <c r="F10" s="17"/>
      <c r="G10" s="17">
        <v>8.8526255471519696E-2</v>
      </c>
      <c r="H10" s="17">
        <v>4.6713493124419803E-2</v>
      </c>
      <c r="I10" s="17">
        <v>6.3805261668889501E-2</v>
      </c>
      <c r="J10" s="17">
        <v>9.0468354841498996E-2</v>
      </c>
      <c r="K10" s="17">
        <v>8.2905754999680004E-2</v>
      </c>
      <c r="L10" s="17">
        <v>6.8021428418511304E-2</v>
      </c>
      <c r="M10" s="17"/>
      <c r="N10" s="17">
        <v>6.3012197725460697E-2</v>
      </c>
      <c r="O10" s="17">
        <v>6.9698813432464493E-2</v>
      </c>
      <c r="P10" s="17">
        <v>7.60108678943308E-2</v>
      </c>
      <c r="Q10" s="17">
        <v>8.3146005801368897E-2</v>
      </c>
      <c r="R10" s="17"/>
      <c r="S10" s="17">
        <v>7.3050721929111107E-2</v>
      </c>
      <c r="T10" s="17">
        <v>6.2745441397497395E-2</v>
      </c>
      <c r="U10" s="17">
        <v>7.51722254404949E-2</v>
      </c>
      <c r="V10" s="17">
        <v>7.8843279754023401E-2</v>
      </c>
      <c r="W10" s="17">
        <v>9.20124603017686E-2</v>
      </c>
      <c r="X10" s="17">
        <v>7.6233864015678596E-2</v>
      </c>
      <c r="Y10" s="17">
        <v>7.7265451627212794E-2</v>
      </c>
      <c r="Z10" s="17">
        <v>0.106849971353655</v>
      </c>
      <c r="AA10" s="17">
        <v>6.7613687298359496E-2</v>
      </c>
      <c r="AB10" s="17">
        <v>2.7471740516890199E-2</v>
      </c>
      <c r="AC10" s="17">
        <v>0.100861103557704</v>
      </c>
      <c r="AD10" s="17">
        <v>7.5312981023873904E-2</v>
      </c>
      <c r="AE10" s="17"/>
      <c r="AF10" s="17">
        <v>9.6411966911942704E-2</v>
      </c>
      <c r="AG10" s="17">
        <v>5.50329095760866E-2</v>
      </c>
      <c r="AH10" s="17">
        <v>5.7629301504474602E-2</v>
      </c>
      <c r="AI10" s="17"/>
      <c r="AJ10" s="17">
        <v>9.9197474257384899E-2</v>
      </c>
      <c r="AK10" s="17">
        <v>4.7030250854897697E-2</v>
      </c>
      <c r="AL10" s="17">
        <v>5.3592515697536702E-2</v>
      </c>
      <c r="AM10" s="17">
        <v>0.16164285044767299</v>
      </c>
      <c r="AN10" s="17">
        <v>6.5585607194217799E-2</v>
      </c>
      <c r="AO10" s="17"/>
      <c r="AP10" s="17">
        <v>6.1384236473547099E-2</v>
      </c>
      <c r="AQ10" s="17">
        <v>5.1407217802080303E-2</v>
      </c>
      <c r="AR10" s="17">
        <v>8.7371400401350302E-2</v>
      </c>
    </row>
    <row r="11" spans="2:44" x14ac:dyDescent="0.5">
      <c r="B11" s="18" t="s">
        <v>354</v>
      </c>
      <c r="C11" s="17">
        <v>0.27625201832791302</v>
      </c>
      <c r="D11" s="17">
        <v>0.27160198639571798</v>
      </c>
      <c r="E11" s="17">
        <v>0.28093590121814999</v>
      </c>
      <c r="F11" s="17"/>
      <c r="G11" s="17">
        <v>0.25749498079217598</v>
      </c>
      <c r="H11" s="17">
        <v>0.30373305912208698</v>
      </c>
      <c r="I11" s="17">
        <v>0.21781752897422199</v>
      </c>
      <c r="J11" s="17">
        <v>0.30151963946300703</v>
      </c>
      <c r="K11" s="17">
        <v>0.31528374791959302</v>
      </c>
      <c r="L11" s="17">
        <v>0.26720700201123498</v>
      </c>
      <c r="M11" s="17"/>
      <c r="N11" s="17">
        <v>0.22998440745471899</v>
      </c>
      <c r="O11" s="17">
        <v>0.29369739623428898</v>
      </c>
      <c r="P11" s="17">
        <v>0.29457604284531302</v>
      </c>
      <c r="Q11" s="17">
        <v>0.29284203830725303</v>
      </c>
      <c r="R11" s="17"/>
      <c r="S11" s="17">
        <v>0.23764015901598401</v>
      </c>
      <c r="T11" s="17">
        <v>0.267314585425516</v>
      </c>
      <c r="U11" s="17">
        <v>0.297523333029099</v>
      </c>
      <c r="V11" s="17">
        <v>0.271815699222269</v>
      </c>
      <c r="W11" s="17">
        <v>0.31050802899982299</v>
      </c>
      <c r="X11" s="17">
        <v>0.31976630836133901</v>
      </c>
      <c r="Y11" s="17">
        <v>0.23764268132237601</v>
      </c>
      <c r="Z11" s="17">
        <v>0.24749998230690701</v>
      </c>
      <c r="AA11" s="17">
        <v>0.28019865475829903</v>
      </c>
      <c r="AB11" s="17">
        <v>0.32111892910364098</v>
      </c>
      <c r="AC11" s="17">
        <v>0.210291149410994</v>
      </c>
      <c r="AD11" s="17">
        <v>0.34428600615830901</v>
      </c>
      <c r="AE11" s="17"/>
      <c r="AF11" s="17">
        <v>0.29017025123958801</v>
      </c>
      <c r="AG11" s="17">
        <v>0.25238920883395499</v>
      </c>
      <c r="AH11" s="17">
        <v>0.30849748882665501</v>
      </c>
      <c r="AI11" s="17"/>
      <c r="AJ11" s="17">
        <v>0.27497664848039</v>
      </c>
      <c r="AK11" s="17">
        <v>0.239722251936832</v>
      </c>
      <c r="AL11" s="17">
        <v>0.256660767116283</v>
      </c>
      <c r="AM11" s="17">
        <v>0.24138254067760601</v>
      </c>
      <c r="AN11" s="17">
        <v>0.323658579810359</v>
      </c>
      <c r="AO11" s="17"/>
      <c r="AP11" s="17">
        <v>0.266151662300668</v>
      </c>
      <c r="AQ11" s="17">
        <v>0.24274901317598099</v>
      </c>
      <c r="AR11" s="17">
        <v>0.26073378816646298</v>
      </c>
    </row>
    <row r="12" spans="2:44" x14ac:dyDescent="0.5">
      <c r="B12" s="18" t="s">
        <v>355</v>
      </c>
      <c r="C12" s="17">
        <v>0.42775495591684198</v>
      </c>
      <c r="D12" s="17">
        <v>0.41710897546284997</v>
      </c>
      <c r="E12" s="17">
        <v>0.43795581367445302</v>
      </c>
      <c r="F12" s="17"/>
      <c r="G12" s="17">
        <v>0.41087916649883099</v>
      </c>
      <c r="H12" s="17">
        <v>0.37894725736114898</v>
      </c>
      <c r="I12" s="17">
        <v>0.47254778048227503</v>
      </c>
      <c r="J12" s="17">
        <v>0.431159773300345</v>
      </c>
      <c r="K12" s="17">
        <v>0.42285546575599903</v>
      </c>
      <c r="L12" s="17">
        <v>0.44257157835111999</v>
      </c>
      <c r="M12" s="17"/>
      <c r="N12" s="17">
        <v>0.46915356563289201</v>
      </c>
      <c r="O12" s="17">
        <v>0.422281243499737</v>
      </c>
      <c r="P12" s="17">
        <v>0.423938305319007</v>
      </c>
      <c r="Q12" s="17">
        <v>0.39020898870478399</v>
      </c>
      <c r="R12" s="17"/>
      <c r="S12" s="17">
        <v>0.42411131907118799</v>
      </c>
      <c r="T12" s="17">
        <v>0.42801252989355099</v>
      </c>
      <c r="U12" s="17">
        <v>0.40050203699221898</v>
      </c>
      <c r="V12" s="17">
        <v>0.42454268397626499</v>
      </c>
      <c r="W12" s="17">
        <v>0.40759172271500999</v>
      </c>
      <c r="X12" s="17">
        <v>0.38400971006644702</v>
      </c>
      <c r="Y12" s="17">
        <v>0.43793614934540098</v>
      </c>
      <c r="Z12" s="17">
        <v>0.42626358002813802</v>
      </c>
      <c r="AA12" s="17">
        <v>0.43347285895756898</v>
      </c>
      <c r="AB12" s="17">
        <v>0.45919248408629398</v>
      </c>
      <c r="AC12" s="17">
        <v>0.49744420998122801</v>
      </c>
      <c r="AD12" s="17">
        <v>0.44739892432261402</v>
      </c>
      <c r="AE12" s="17"/>
      <c r="AF12" s="17">
        <v>0.417097647094402</v>
      </c>
      <c r="AG12" s="17">
        <v>0.46191767755727903</v>
      </c>
      <c r="AH12" s="17">
        <v>0.37291799549625898</v>
      </c>
      <c r="AI12" s="17"/>
      <c r="AJ12" s="17">
        <v>0.42386925636730299</v>
      </c>
      <c r="AK12" s="17">
        <v>0.45102324533167298</v>
      </c>
      <c r="AL12" s="17">
        <v>0.46154112800186198</v>
      </c>
      <c r="AM12" s="17">
        <v>0.473062674346171</v>
      </c>
      <c r="AN12" s="17">
        <v>0.36025153380132002</v>
      </c>
      <c r="AO12" s="17"/>
      <c r="AP12" s="17">
        <v>0.457894542827812</v>
      </c>
      <c r="AQ12" s="17">
        <v>0.451631541917557</v>
      </c>
      <c r="AR12" s="17">
        <v>0.43172073365511598</v>
      </c>
    </row>
    <row r="13" spans="2:44" x14ac:dyDescent="0.5">
      <c r="B13" s="18" t="s">
        <v>356</v>
      </c>
      <c r="C13" s="17">
        <v>0.18223931307792901</v>
      </c>
      <c r="D13" s="17">
        <v>0.18510050727695501</v>
      </c>
      <c r="E13" s="17">
        <v>0.17906036925513699</v>
      </c>
      <c r="F13" s="17"/>
      <c r="G13" s="17">
        <v>0.21276450264642699</v>
      </c>
      <c r="H13" s="17">
        <v>0.21773530247394601</v>
      </c>
      <c r="I13" s="17">
        <v>0.193292740331271</v>
      </c>
      <c r="J13" s="17">
        <v>0.14893531512239699</v>
      </c>
      <c r="K13" s="17">
        <v>0.14309236107984699</v>
      </c>
      <c r="L13" s="17">
        <v>0.177641193946077</v>
      </c>
      <c r="M13" s="17"/>
      <c r="N13" s="17">
        <v>0.20594503722892901</v>
      </c>
      <c r="O13" s="17">
        <v>0.18146922309796101</v>
      </c>
      <c r="P13" s="17">
        <v>0.172784972014974</v>
      </c>
      <c r="Q13" s="17">
        <v>0.16567524913797199</v>
      </c>
      <c r="R13" s="17"/>
      <c r="S13" s="17">
        <v>0.24129729499695499</v>
      </c>
      <c r="T13" s="17">
        <v>0.203952316815978</v>
      </c>
      <c r="U13" s="17">
        <v>0.19988922270981499</v>
      </c>
      <c r="V13" s="17">
        <v>0.163782708104943</v>
      </c>
      <c r="W13" s="17">
        <v>0.15260100457140299</v>
      </c>
      <c r="X13" s="17">
        <v>0.156992855475621</v>
      </c>
      <c r="Y13" s="17">
        <v>0.20556702769409099</v>
      </c>
      <c r="Z13" s="17">
        <v>0.17238599573062099</v>
      </c>
      <c r="AA13" s="17">
        <v>0.183691968600427</v>
      </c>
      <c r="AB13" s="17">
        <v>0.14501341720278299</v>
      </c>
      <c r="AC13" s="17">
        <v>0.13985063504026199</v>
      </c>
      <c r="AD13" s="17">
        <v>9.3169912239115901E-2</v>
      </c>
      <c r="AE13" s="17"/>
      <c r="AF13" s="17">
        <v>0.148328338826902</v>
      </c>
      <c r="AG13" s="17">
        <v>0.20622646672386399</v>
      </c>
      <c r="AH13" s="17">
        <v>0.19820934982419799</v>
      </c>
      <c r="AI13" s="17"/>
      <c r="AJ13" s="17">
        <v>0.15358971772636701</v>
      </c>
      <c r="AK13" s="17">
        <v>0.24731969725859099</v>
      </c>
      <c r="AL13" s="17">
        <v>0.201359739015082</v>
      </c>
      <c r="AM13" s="17">
        <v>2.3844975686730101E-2</v>
      </c>
      <c r="AN13" s="17">
        <v>0.163602248546244</v>
      </c>
      <c r="AO13" s="17"/>
      <c r="AP13" s="17">
        <v>0.19240172312871601</v>
      </c>
      <c r="AQ13" s="17">
        <v>0.236915504866031</v>
      </c>
      <c r="AR13" s="17">
        <v>0.198408697447401</v>
      </c>
    </row>
    <row r="14" spans="2:44" x14ac:dyDescent="0.5">
      <c r="B14" s="18" t="s">
        <v>73</v>
      </c>
      <c r="C14" s="19">
        <v>2.08453890739769E-2</v>
      </c>
      <c r="D14" s="19">
        <v>1.4279740680949201E-2</v>
      </c>
      <c r="E14" s="19">
        <v>2.73436935856801E-2</v>
      </c>
      <c r="F14" s="19"/>
      <c r="G14" s="19">
        <v>1.3848121651623101E-2</v>
      </c>
      <c r="H14" s="19">
        <v>3.8807616527804498E-2</v>
      </c>
      <c r="I14" s="19">
        <v>2.4776973411860199E-2</v>
      </c>
      <c r="J14" s="19">
        <v>2.16015425107422E-2</v>
      </c>
      <c r="K14" s="19">
        <v>1.2938260020833901E-2</v>
      </c>
      <c r="L14" s="19">
        <v>1.24206028736261E-2</v>
      </c>
      <c r="M14" s="19"/>
      <c r="N14" s="19">
        <v>1.6877049979802699E-2</v>
      </c>
      <c r="O14" s="19">
        <v>1.30505493371226E-2</v>
      </c>
      <c r="P14" s="19">
        <v>1.53451666153188E-2</v>
      </c>
      <c r="Q14" s="19">
        <v>3.8266908680001599E-2</v>
      </c>
      <c r="R14" s="19"/>
      <c r="S14" s="19">
        <v>1.7248350690582101E-2</v>
      </c>
      <c r="T14" s="19">
        <v>1.8455966419397299E-2</v>
      </c>
      <c r="U14" s="19">
        <v>2.0152877831039698E-2</v>
      </c>
      <c r="V14" s="19">
        <v>6.0293236854081804E-3</v>
      </c>
      <c r="W14" s="19">
        <v>2.39401888498691E-2</v>
      </c>
      <c r="X14" s="19">
        <v>4.2594542800261197E-2</v>
      </c>
      <c r="Y14" s="19">
        <v>2.45064162544055E-2</v>
      </c>
      <c r="Z14" s="19">
        <v>2.37428209242358E-2</v>
      </c>
      <c r="AA14" s="19">
        <v>1.7084207085369899E-2</v>
      </c>
      <c r="AB14" s="19">
        <v>2.77251243662089E-2</v>
      </c>
      <c r="AC14" s="19">
        <v>9.1154554621762293E-3</v>
      </c>
      <c r="AD14" s="19">
        <v>2.09666122733497E-2</v>
      </c>
      <c r="AE14" s="19"/>
      <c r="AF14" s="19">
        <v>1.51592005709886E-2</v>
      </c>
      <c r="AG14" s="19">
        <v>1.4144999060250499E-2</v>
      </c>
      <c r="AH14" s="19">
        <v>4.4133564889714899E-2</v>
      </c>
      <c r="AI14" s="19"/>
      <c r="AJ14" s="19">
        <v>1.7042557271108299E-2</v>
      </c>
      <c r="AK14" s="19">
        <v>1.1667239376402299E-2</v>
      </c>
      <c r="AL14" s="19">
        <v>1.3431034184630101E-2</v>
      </c>
      <c r="AM14" s="19">
        <v>2.27167191573228E-2</v>
      </c>
      <c r="AN14" s="19">
        <v>5.4614836737464603E-2</v>
      </c>
      <c r="AO14" s="19"/>
      <c r="AP14" s="19">
        <v>1.38153711338166E-2</v>
      </c>
      <c r="AQ14" s="19">
        <v>9.9847301474988697E-3</v>
      </c>
      <c r="AR14" s="19">
        <v>6.85184318987948E-3</v>
      </c>
    </row>
    <row r="15" spans="2:44" x14ac:dyDescent="0.5">
      <c r="B15" s="16"/>
    </row>
    <row r="16" spans="2:44" x14ac:dyDescent="0.5">
      <c r="B16" t="s">
        <v>76</v>
      </c>
    </row>
    <row r="17" spans="2:2" x14ac:dyDescent="0.5">
      <c r="B17" t="s">
        <v>77</v>
      </c>
    </row>
    <row r="19" spans="2:2" x14ac:dyDescent="0.5">
      <c r="B19" s="8" t="str">
        <f>HYPERLINK("#'Contents'!A1", "Return to Contents")</f>
        <v>Return to Contents</v>
      </c>
    </row>
  </sheetData>
  <mergeCells count="8">
    <mergeCell ref="AJ5:AN5"/>
    <mergeCell ref="AP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B2:AR19"/>
  <sheetViews>
    <sheetView showGridLines="0" workbookViewId="0">
      <pane xSplit="2" topLeftCell="C1" activePane="topRight" state="frozen"/>
      <selection pane="topRight"/>
    </sheetView>
  </sheetViews>
  <sheetFormatPr defaultColWidth="10.8203125" defaultRowHeight="14.35" x14ac:dyDescent="0.5"/>
  <cols>
    <col min="2" max="2" width="25.703125" customWidth="1"/>
    <col min="3" max="5" width="10.703125" customWidth="1"/>
    <col min="6" max="6" width="2.17578125" customWidth="1"/>
    <col min="7" max="12" width="10.703125" customWidth="1"/>
    <col min="13" max="13" width="2.17578125" customWidth="1"/>
    <col min="14" max="17" width="10.703125" customWidth="1"/>
    <col min="18" max="18" width="2.17578125" customWidth="1"/>
    <col min="19" max="30" width="10.703125" customWidth="1"/>
    <col min="31" max="31" width="2.17578125" customWidth="1"/>
    <col min="32" max="34" width="10.703125" customWidth="1"/>
    <col min="35" max="35" width="2.17578125" customWidth="1"/>
    <col min="36" max="40" width="10.703125" customWidth="1"/>
    <col min="41" max="41" width="2.17578125" customWidth="1"/>
    <col min="42" max="44" width="10.703125" customWidth="1"/>
    <col min="45" max="45" width="2.17578125" customWidth="1"/>
  </cols>
  <sheetData>
    <row r="2" spans="2:44" ht="40" customHeight="1" x14ac:dyDescent="0.5">
      <c r="D2" s="30" t="s">
        <v>360</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row>
    <row r="5" spans="2:44" ht="30" customHeight="1" x14ac:dyDescent="0.5">
      <c r="B5" s="15"/>
      <c r="C5" s="15"/>
      <c r="D5" s="29" t="s">
        <v>50</v>
      </c>
      <c r="E5" s="29"/>
      <c r="F5" s="15"/>
      <c r="G5" s="29" t="s">
        <v>51</v>
      </c>
      <c r="H5" s="29"/>
      <c r="I5" s="29"/>
      <c r="J5" s="29"/>
      <c r="K5" s="29"/>
      <c r="L5" s="29"/>
      <c r="M5" s="15"/>
      <c r="N5" s="29" t="s">
        <v>52</v>
      </c>
      <c r="O5" s="29"/>
      <c r="P5" s="29"/>
      <c r="Q5" s="29"/>
      <c r="R5" s="15"/>
      <c r="S5" s="29" t="s">
        <v>53</v>
      </c>
      <c r="T5" s="29"/>
      <c r="U5" s="29"/>
      <c r="V5" s="29"/>
      <c r="W5" s="29"/>
      <c r="X5" s="29"/>
      <c r="Y5" s="29"/>
      <c r="Z5" s="29"/>
      <c r="AA5" s="29"/>
      <c r="AB5" s="29"/>
      <c r="AC5" s="29"/>
      <c r="AD5" s="29"/>
      <c r="AE5" s="15"/>
      <c r="AF5" s="29" t="s">
        <v>54</v>
      </c>
      <c r="AG5" s="29"/>
      <c r="AH5" s="29"/>
      <c r="AI5" s="15"/>
      <c r="AJ5" s="29" t="s">
        <v>55</v>
      </c>
      <c r="AK5" s="29"/>
      <c r="AL5" s="29"/>
      <c r="AM5" s="29"/>
      <c r="AN5" s="29"/>
      <c r="AO5" s="15"/>
      <c r="AP5" s="29" t="s">
        <v>56</v>
      </c>
      <c r="AQ5" s="29"/>
      <c r="AR5" s="29"/>
    </row>
    <row r="6" spans="2:44" ht="43" x14ac:dyDescent="0.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row>
    <row r="7" spans="2:44" ht="30" customHeight="1" x14ac:dyDescent="0.5">
      <c r="B7" s="10" t="s">
        <v>18</v>
      </c>
      <c r="C7" s="10">
        <v>2011</v>
      </c>
      <c r="D7" s="10">
        <v>973</v>
      </c>
      <c r="E7" s="10">
        <v>1034</v>
      </c>
      <c r="F7" s="10"/>
      <c r="G7" s="10">
        <v>293</v>
      </c>
      <c r="H7" s="10">
        <v>293</v>
      </c>
      <c r="I7" s="10">
        <v>331</v>
      </c>
      <c r="J7" s="10">
        <v>331</v>
      </c>
      <c r="K7" s="10">
        <v>305</v>
      </c>
      <c r="L7" s="10">
        <v>458</v>
      </c>
      <c r="M7" s="10"/>
      <c r="N7" s="10">
        <v>545</v>
      </c>
      <c r="O7" s="10">
        <v>548</v>
      </c>
      <c r="P7" s="10">
        <v>415</v>
      </c>
      <c r="Q7" s="10">
        <v>498</v>
      </c>
      <c r="R7" s="10"/>
      <c r="S7" s="10">
        <v>288</v>
      </c>
      <c r="T7" s="10">
        <v>268</v>
      </c>
      <c r="U7" s="10">
        <v>162</v>
      </c>
      <c r="V7" s="10">
        <v>184</v>
      </c>
      <c r="W7" s="10">
        <v>142</v>
      </c>
      <c r="X7" s="10">
        <v>193</v>
      </c>
      <c r="Y7" s="10">
        <v>161</v>
      </c>
      <c r="Z7" s="10">
        <v>83</v>
      </c>
      <c r="AA7" s="10">
        <v>227</v>
      </c>
      <c r="AB7" s="10">
        <v>144</v>
      </c>
      <c r="AC7" s="10">
        <v>107</v>
      </c>
      <c r="AD7" s="10">
        <v>52</v>
      </c>
      <c r="AE7" s="10"/>
      <c r="AF7" s="10">
        <v>728</v>
      </c>
      <c r="AG7" s="10">
        <v>785</v>
      </c>
      <c r="AH7" s="10">
        <v>299</v>
      </c>
      <c r="AI7" s="10"/>
      <c r="AJ7" s="10">
        <v>692</v>
      </c>
      <c r="AK7" s="10">
        <v>539</v>
      </c>
      <c r="AL7" s="10">
        <v>143</v>
      </c>
      <c r="AM7" s="10">
        <v>38</v>
      </c>
      <c r="AN7" s="10">
        <v>294</v>
      </c>
      <c r="AO7" s="10"/>
      <c r="AP7" s="10">
        <v>390</v>
      </c>
      <c r="AQ7" s="10">
        <v>732</v>
      </c>
      <c r="AR7" s="10">
        <v>133</v>
      </c>
    </row>
    <row r="8" spans="2:44" ht="30" customHeight="1" x14ac:dyDescent="0.5">
      <c r="B8" s="11" t="s">
        <v>19</v>
      </c>
      <c r="C8" s="11">
        <v>2011</v>
      </c>
      <c r="D8" s="11">
        <v>992</v>
      </c>
      <c r="E8" s="11">
        <v>1015</v>
      </c>
      <c r="F8" s="11"/>
      <c r="G8" s="11">
        <v>280</v>
      </c>
      <c r="H8" s="11">
        <v>341</v>
      </c>
      <c r="I8" s="11">
        <v>343</v>
      </c>
      <c r="J8" s="11">
        <v>343</v>
      </c>
      <c r="K8" s="11">
        <v>283</v>
      </c>
      <c r="L8" s="11">
        <v>420</v>
      </c>
      <c r="M8" s="11"/>
      <c r="N8" s="11">
        <v>541</v>
      </c>
      <c r="O8" s="11">
        <v>522</v>
      </c>
      <c r="P8" s="11">
        <v>441</v>
      </c>
      <c r="Q8" s="11">
        <v>502</v>
      </c>
      <c r="R8" s="11"/>
      <c r="S8" s="11">
        <v>282</v>
      </c>
      <c r="T8" s="11">
        <v>261</v>
      </c>
      <c r="U8" s="11">
        <v>161</v>
      </c>
      <c r="V8" s="11">
        <v>181</v>
      </c>
      <c r="W8" s="11">
        <v>141</v>
      </c>
      <c r="X8" s="11">
        <v>181</v>
      </c>
      <c r="Y8" s="11">
        <v>161</v>
      </c>
      <c r="Z8" s="11">
        <v>80</v>
      </c>
      <c r="AA8" s="11">
        <v>221</v>
      </c>
      <c r="AB8" s="11">
        <v>181</v>
      </c>
      <c r="AC8" s="11">
        <v>101</v>
      </c>
      <c r="AD8" s="11">
        <v>60</v>
      </c>
      <c r="AE8" s="11"/>
      <c r="AF8" s="11">
        <v>714</v>
      </c>
      <c r="AG8" s="11">
        <v>797</v>
      </c>
      <c r="AH8" s="11">
        <v>308</v>
      </c>
      <c r="AI8" s="11"/>
      <c r="AJ8" s="11">
        <v>674</v>
      </c>
      <c r="AK8" s="11">
        <v>545</v>
      </c>
      <c r="AL8" s="11">
        <v>138</v>
      </c>
      <c r="AM8" s="11">
        <v>36</v>
      </c>
      <c r="AN8" s="11">
        <v>298</v>
      </c>
      <c r="AO8" s="11"/>
      <c r="AP8" s="11">
        <v>383</v>
      </c>
      <c r="AQ8" s="11">
        <v>736</v>
      </c>
      <c r="AR8" s="11">
        <v>130</v>
      </c>
    </row>
    <row r="9" spans="2:44" x14ac:dyDescent="0.5">
      <c r="B9" s="18" t="s">
        <v>353</v>
      </c>
      <c r="C9" s="17">
        <v>0.37893776000613</v>
      </c>
      <c r="D9" s="17">
        <v>0.36951562345741201</v>
      </c>
      <c r="E9" s="17">
        <v>0.38665158112033099</v>
      </c>
      <c r="F9" s="17"/>
      <c r="G9" s="17">
        <v>0.31531176163067298</v>
      </c>
      <c r="H9" s="17">
        <v>0.323231690832191</v>
      </c>
      <c r="I9" s="17">
        <v>0.41369989698861398</v>
      </c>
      <c r="J9" s="17">
        <v>0.41309507432672699</v>
      </c>
      <c r="K9" s="17">
        <v>0.42484367499428899</v>
      </c>
      <c r="L9" s="17">
        <v>0.37932163895110599</v>
      </c>
      <c r="M9" s="17"/>
      <c r="N9" s="17">
        <v>0.33459850940971397</v>
      </c>
      <c r="O9" s="17">
        <v>0.33976830819259402</v>
      </c>
      <c r="P9" s="17">
        <v>0.43705117510041802</v>
      </c>
      <c r="Q9" s="17">
        <v>0.41838834904531103</v>
      </c>
      <c r="R9" s="17"/>
      <c r="S9" s="17">
        <v>0.326290070853411</v>
      </c>
      <c r="T9" s="17">
        <v>0.37834429614023302</v>
      </c>
      <c r="U9" s="17">
        <v>0.35302376398500002</v>
      </c>
      <c r="V9" s="17">
        <v>0.41363154672199198</v>
      </c>
      <c r="W9" s="17">
        <v>0.34137639439884299</v>
      </c>
      <c r="X9" s="17">
        <v>0.38567740906631998</v>
      </c>
      <c r="Y9" s="17">
        <v>0.427715081661656</v>
      </c>
      <c r="Z9" s="17">
        <v>0.419768539590125</v>
      </c>
      <c r="AA9" s="17">
        <v>0.38301042660780699</v>
      </c>
      <c r="AB9" s="17">
        <v>0.38879964257448901</v>
      </c>
      <c r="AC9" s="17">
        <v>0.43893475605149301</v>
      </c>
      <c r="AD9" s="17">
        <v>0.330487600270579</v>
      </c>
      <c r="AE9" s="17"/>
      <c r="AF9" s="17">
        <v>0.40479810497200203</v>
      </c>
      <c r="AG9" s="17">
        <v>0.35001858325271401</v>
      </c>
      <c r="AH9" s="17">
        <v>0.39228963304430597</v>
      </c>
      <c r="AI9" s="17"/>
      <c r="AJ9" s="17">
        <v>0.28616647860907102</v>
      </c>
      <c r="AK9" s="17">
        <v>0.38708428168970299</v>
      </c>
      <c r="AL9" s="17">
        <v>0.377775508407931</v>
      </c>
      <c r="AM9" s="17">
        <v>0.66908901667895604</v>
      </c>
      <c r="AN9" s="17">
        <v>0.43396158581616601</v>
      </c>
      <c r="AO9" s="17"/>
      <c r="AP9" s="17">
        <v>0.15185815323645399</v>
      </c>
      <c r="AQ9" s="17">
        <v>0.37712652579572098</v>
      </c>
      <c r="AR9" s="17">
        <v>0.36037787398881599</v>
      </c>
    </row>
    <row r="10" spans="2:44" x14ac:dyDescent="0.5">
      <c r="B10" s="18" t="s">
        <v>258</v>
      </c>
      <c r="C10" s="17">
        <v>0.30244862490911401</v>
      </c>
      <c r="D10" s="17">
        <v>0.31016314353239</v>
      </c>
      <c r="E10" s="17">
        <v>0.29515299051629901</v>
      </c>
      <c r="F10" s="17"/>
      <c r="G10" s="17">
        <v>0.28788401104158201</v>
      </c>
      <c r="H10" s="17">
        <v>0.28963139692281697</v>
      </c>
      <c r="I10" s="17">
        <v>0.299125432288949</v>
      </c>
      <c r="J10" s="17">
        <v>0.32544576609784398</v>
      </c>
      <c r="K10" s="17">
        <v>0.29821080468641498</v>
      </c>
      <c r="L10" s="17">
        <v>0.30935188879438003</v>
      </c>
      <c r="M10" s="17"/>
      <c r="N10" s="17">
        <v>0.34452714595369599</v>
      </c>
      <c r="O10" s="17">
        <v>0.35154572714203902</v>
      </c>
      <c r="P10" s="17">
        <v>0.235653958981208</v>
      </c>
      <c r="Q10" s="17">
        <v>0.26356323851431201</v>
      </c>
      <c r="R10" s="17"/>
      <c r="S10" s="17">
        <v>0.30545414689881301</v>
      </c>
      <c r="T10" s="17">
        <v>0.34005662188519697</v>
      </c>
      <c r="U10" s="17">
        <v>0.39419846982524998</v>
      </c>
      <c r="V10" s="17">
        <v>0.263932220446147</v>
      </c>
      <c r="W10" s="17">
        <v>0.31390954485598999</v>
      </c>
      <c r="X10" s="17">
        <v>0.30447860543552702</v>
      </c>
      <c r="Y10" s="17">
        <v>0.238043336054473</v>
      </c>
      <c r="Z10" s="17">
        <v>0.27022786527138398</v>
      </c>
      <c r="AA10" s="17">
        <v>0.275302882628573</v>
      </c>
      <c r="AB10" s="17">
        <v>0.28319111433322602</v>
      </c>
      <c r="AC10" s="17">
        <v>0.270184240972276</v>
      </c>
      <c r="AD10" s="17">
        <v>0.38993318564573198</v>
      </c>
      <c r="AE10" s="17"/>
      <c r="AF10" s="17">
        <v>0.29123380046821201</v>
      </c>
      <c r="AG10" s="17">
        <v>0.31887961109732499</v>
      </c>
      <c r="AH10" s="17">
        <v>0.299009998873426</v>
      </c>
      <c r="AI10" s="17"/>
      <c r="AJ10" s="17">
        <v>0.32432689412214699</v>
      </c>
      <c r="AK10" s="17">
        <v>0.28503349664514699</v>
      </c>
      <c r="AL10" s="17">
        <v>0.30545958599940998</v>
      </c>
      <c r="AM10" s="17">
        <v>0.14538264814105401</v>
      </c>
      <c r="AN10" s="17">
        <v>0.31604525664303101</v>
      </c>
      <c r="AO10" s="17"/>
      <c r="AP10" s="17">
        <v>0.33725258117925799</v>
      </c>
      <c r="AQ10" s="17">
        <v>0.30403758818799698</v>
      </c>
      <c r="AR10" s="17">
        <v>0.30272074370324398</v>
      </c>
    </row>
    <row r="11" spans="2:44" x14ac:dyDescent="0.5">
      <c r="B11" s="18" t="s">
        <v>354</v>
      </c>
      <c r="C11" s="17">
        <v>0.201416290696325</v>
      </c>
      <c r="D11" s="17">
        <v>0.19833092503681199</v>
      </c>
      <c r="E11" s="17">
        <v>0.205222166470446</v>
      </c>
      <c r="F11" s="17"/>
      <c r="G11" s="17">
        <v>0.222675456059403</v>
      </c>
      <c r="H11" s="17">
        <v>0.19052611948741499</v>
      </c>
      <c r="I11" s="17">
        <v>0.16967748948885999</v>
      </c>
      <c r="J11" s="17">
        <v>0.18784539157341901</v>
      </c>
      <c r="K11" s="17">
        <v>0.19288489346278001</v>
      </c>
      <c r="L11" s="17">
        <v>0.23886401516060601</v>
      </c>
      <c r="M11" s="17"/>
      <c r="N11" s="17">
        <v>0.20526563950996801</v>
      </c>
      <c r="O11" s="17">
        <v>0.20920806082003801</v>
      </c>
      <c r="P11" s="17">
        <v>0.185306815574796</v>
      </c>
      <c r="Q11" s="17">
        <v>0.203385707017946</v>
      </c>
      <c r="R11" s="17"/>
      <c r="S11" s="17">
        <v>0.19500027558372299</v>
      </c>
      <c r="T11" s="17">
        <v>0.201824338641415</v>
      </c>
      <c r="U11" s="17">
        <v>0.16365738349355899</v>
      </c>
      <c r="V11" s="17">
        <v>0.228957371612794</v>
      </c>
      <c r="W11" s="17">
        <v>0.24897473319142899</v>
      </c>
      <c r="X11" s="17">
        <v>0.16598886439896701</v>
      </c>
      <c r="Y11" s="17">
        <v>0.20240306675905301</v>
      </c>
      <c r="Z11" s="17">
        <v>0.22032259382429201</v>
      </c>
      <c r="AA11" s="17">
        <v>0.235628173107781</v>
      </c>
      <c r="AB11" s="17">
        <v>0.16802279683341401</v>
      </c>
      <c r="AC11" s="17">
        <v>0.202470269902957</v>
      </c>
      <c r="AD11" s="17">
        <v>0.18823735929596999</v>
      </c>
      <c r="AE11" s="17"/>
      <c r="AF11" s="17">
        <v>0.19842574803114199</v>
      </c>
      <c r="AG11" s="17">
        <v>0.21676278437426999</v>
      </c>
      <c r="AH11" s="17">
        <v>0.17591515436454999</v>
      </c>
      <c r="AI11" s="17"/>
      <c r="AJ11" s="17">
        <v>0.26672000005630597</v>
      </c>
      <c r="AK11" s="17">
        <v>0.19108354076205</v>
      </c>
      <c r="AL11" s="17">
        <v>0.209047991543995</v>
      </c>
      <c r="AM11" s="17">
        <v>0.127415797493417</v>
      </c>
      <c r="AN11" s="17">
        <v>0.14101486722471199</v>
      </c>
      <c r="AO11" s="17"/>
      <c r="AP11" s="17">
        <v>0.32905907504003101</v>
      </c>
      <c r="AQ11" s="17">
        <v>0.196983596478397</v>
      </c>
      <c r="AR11" s="17">
        <v>0.24188150128199601</v>
      </c>
    </row>
    <row r="12" spans="2:44" x14ac:dyDescent="0.5">
      <c r="B12" s="18" t="s">
        <v>355</v>
      </c>
      <c r="C12" s="17">
        <v>8.0469313203188994E-2</v>
      </c>
      <c r="D12" s="17">
        <v>8.4069405679260703E-2</v>
      </c>
      <c r="E12" s="17">
        <v>7.7266873840215397E-2</v>
      </c>
      <c r="F12" s="17"/>
      <c r="G12" s="17">
        <v>0.124612038267619</v>
      </c>
      <c r="H12" s="17">
        <v>0.13590494346204199</v>
      </c>
      <c r="I12" s="17">
        <v>6.7607502292511099E-2</v>
      </c>
      <c r="J12" s="17">
        <v>4.3308755559309499E-2</v>
      </c>
      <c r="K12" s="17">
        <v>6.8295795882170801E-2</v>
      </c>
      <c r="L12" s="17">
        <v>5.5100610195097703E-2</v>
      </c>
      <c r="M12" s="17"/>
      <c r="N12" s="17">
        <v>7.1082807122493902E-2</v>
      </c>
      <c r="O12" s="17">
        <v>7.9091662636371504E-2</v>
      </c>
      <c r="P12" s="17">
        <v>9.7848578966838407E-2</v>
      </c>
      <c r="Q12" s="17">
        <v>7.5490604057750196E-2</v>
      </c>
      <c r="R12" s="17"/>
      <c r="S12" s="17">
        <v>0.10340709389357999</v>
      </c>
      <c r="T12" s="17">
        <v>4.8433373930812297E-2</v>
      </c>
      <c r="U12" s="17">
        <v>5.03892168093052E-2</v>
      </c>
      <c r="V12" s="17">
        <v>7.1132523710734502E-2</v>
      </c>
      <c r="W12" s="17">
        <v>7.3862631901782799E-2</v>
      </c>
      <c r="X12" s="17">
        <v>0.100590520094835</v>
      </c>
      <c r="Y12" s="17">
        <v>0.101950082773773</v>
      </c>
      <c r="Z12" s="17">
        <v>7.9341078122641198E-2</v>
      </c>
      <c r="AA12" s="17">
        <v>7.5157153704025301E-2</v>
      </c>
      <c r="AB12" s="17">
        <v>0.117998700594157</v>
      </c>
      <c r="AC12" s="17">
        <v>7.4928048922177304E-2</v>
      </c>
      <c r="AD12" s="17">
        <v>3.5304224137629597E-2</v>
      </c>
      <c r="AE12" s="17"/>
      <c r="AF12" s="17">
        <v>7.8982928248478607E-2</v>
      </c>
      <c r="AG12" s="17">
        <v>7.6729776022686699E-2</v>
      </c>
      <c r="AH12" s="17">
        <v>7.7579148594690298E-2</v>
      </c>
      <c r="AI12" s="17"/>
      <c r="AJ12" s="17">
        <v>9.0372668759053199E-2</v>
      </c>
      <c r="AK12" s="17">
        <v>9.0993964960957505E-2</v>
      </c>
      <c r="AL12" s="17">
        <v>7.7614819434426802E-2</v>
      </c>
      <c r="AM12" s="17">
        <v>5.8112537686571999E-2</v>
      </c>
      <c r="AN12" s="17">
        <v>5.8308454652953999E-2</v>
      </c>
      <c r="AO12" s="17"/>
      <c r="AP12" s="17">
        <v>0.133412102446962</v>
      </c>
      <c r="AQ12" s="17">
        <v>8.6662739785394197E-2</v>
      </c>
      <c r="AR12" s="17">
        <v>8.0758070261185505E-2</v>
      </c>
    </row>
    <row r="13" spans="2:44" x14ac:dyDescent="0.5">
      <c r="B13" s="18" t="s">
        <v>356</v>
      </c>
      <c r="C13" s="17">
        <v>1.8842039424387901E-2</v>
      </c>
      <c r="D13" s="17">
        <v>2.49088832086653E-2</v>
      </c>
      <c r="E13" s="17">
        <v>1.29869897496275E-2</v>
      </c>
      <c r="F13" s="17"/>
      <c r="G13" s="17">
        <v>3.4879265971313397E-2</v>
      </c>
      <c r="H13" s="17">
        <v>3.2815884128514397E-2</v>
      </c>
      <c r="I13" s="17">
        <v>2.4809566285570399E-2</v>
      </c>
      <c r="J13" s="17">
        <v>8.9440823428997406E-3</v>
      </c>
      <c r="K13" s="17">
        <v>9.5642931215790695E-3</v>
      </c>
      <c r="L13" s="17">
        <v>6.2726216407958399E-3</v>
      </c>
      <c r="M13" s="17"/>
      <c r="N13" s="17">
        <v>2.9390876295143899E-2</v>
      </c>
      <c r="O13" s="17">
        <v>1.2789728141952301E-2</v>
      </c>
      <c r="P13" s="17">
        <v>2.5097864433631101E-2</v>
      </c>
      <c r="Q13" s="17">
        <v>8.4591253016750093E-3</v>
      </c>
      <c r="R13" s="17"/>
      <c r="S13" s="17">
        <v>4.8611666327273602E-2</v>
      </c>
      <c r="T13" s="17">
        <v>1.97689191355645E-2</v>
      </c>
      <c r="U13" s="17">
        <v>1.23865592056812E-2</v>
      </c>
      <c r="V13" s="17">
        <v>1.0569128306520299E-2</v>
      </c>
      <c r="W13" s="17">
        <v>9.5232446378051699E-3</v>
      </c>
      <c r="X13" s="17">
        <v>4.8582105470194098E-3</v>
      </c>
      <c r="Y13" s="17">
        <v>1.15695233612649E-2</v>
      </c>
      <c r="Z13" s="17">
        <v>0</v>
      </c>
      <c r="AA13" s="17">
        <v>2.1612696301413901E-2</v>
      </c>
      <c r="AB13" s="17">
        <v>1.42626212985044E-2</v>
      </c>
      <c r="AC13" s="17">
        <v>1.34826841510971E-2</v>
      </c>
      <c r="AD13" s="17">
        <v>3.8606155991563203E-2</v>
      </c>
      <c r="AE13" s="17"/>
      <c r="AF13" s="17">
        <v>1.7562857260308401E-2</v>
      </c>
      <c r="AG13" s="17">
        <v>2.0776317031357999E-2</v>
      </c>
      <c r="AH13" s="17">
        <v>1.92484238193237E-2</v>
      </c>
      <c r="AI13" s="17"/>
      <c r="AJ13" s="17">
        <v>1.9788910337670499E-2</v>
      </c>
      <c r="AK13" s="17">
        <v>3.2107188210077402E-2</v>
      </c>
      <c r="AL13" s="17">
        <v>1.66710604296064E-2</v>
      </c>
      <c r="AM13" s="17">
        <v>0</v>
      </c>
      <c r="AN13" s="17">
        <v>7.3830951521463599E-3</v>
      </c>
      <c r="AO13" s="17"/>
      <c r="AP13" s="17">
        <v>3.30910439109635E-2</v>
      </c>
      <c r="AQ13" s="17">
        <v>2.64067038761416E-2</v>
      </c>
      <c r="AR13" s="17">
        <v>7.4099675748785796E-3</v>
      </c>
    </row>
    <row r="14" spans="2:44" x14ac:dyDescent="0.5">
      <c r="B14" s="18" t="s">
        <v>73</v>
      </c>
      <c r="C14" s="19">
        <v>1.7885971760854099E-2</v>
      </c>
      <c r="D14" s="19">
        <v>1.30120190854603E-2</v>
      </c>
      <c r="E14" s="19">
        <v>2.2719398303081499E-2</v>
      </c>
      <c r="F14" s="19"/>
      <c r="G14" s="19">
        <v>1.46374670294094E-2</v>
      </c>
      <c r="H14" s="19">
        <v>2.7889965167020601E-2</v>
      </c>
      <c r="I14" s="19">
        <v>2.5080112655494299E-2</v>
      </c>
      <c r="J14" s="19">
        <v>2.1360930099799998E-2</v>
      </c>
      <c r="K14" s="19">
        <v>6.2005378527652697E-3</v>
      </c>
      <c r="L14" s="19">
        <v>1.1089225258014901E-2</v>
      </c>
      <c r="M14" s="19"/>
      <c r="N14" s="19">
        <v>1.5135021708984E-2</v>
      </c>
      <c r="O14" s="19">
        <v>7.5965130670055704E-3</v>
      </c>
      <c r="P14" s="19">
        <v>1.9041606943109302E-2</v>
      </c>
      <c r="Q14" s="19">
        <v>3.07129760630062E-2</v>
      </c>
      <c r="R14" s="19"/>
      <c r="S14" s="19">
        <v>2.1236746443198999E-2</v>
      </c>
      <c r="T14" s="19">
        <v>1.1572450266778E-2</v>
      </c>
      <c r="U14" s="19">
        <v>2.63446066812042E-2</v>
      </c>
      <c r="V14" s="19">
        <v>1.1777209201813001E-2</v>
      </c>
      <c r="W14" s="19">
        <v>1.23534510141502E-2</v>
      </c>
      <c r="X14" s="19">
        <v>3.8406390457331498E-2</v>
      </c>
      <c r="Y14" s="19">
        <v>1.8318909389781798E-2</v>
      </c>
      <c r="Z14" s="19">
        <v>1.0339923191558201E-2</v>
      </c>
      <c r="AA14" s="19">
        <v>9.2886676503998004E-3</v>
      </c>
      <c r="AB14" s="19">
        <v>2.77251243662089E-2</v>
      </c>
      <c r="AC14" s="19">
        <v>0</v>
      </c>
      <c r="AD14" s="19">
        <v>1.7431474658526201E-2</v>
      </c>
      <c r="AE14" s="19"/>
      <c r="AF14" s="19">
        <v>8.9965610198566096E-3</v>
      </c>
      <c r="AG14" s="19">
        <v>1.68329282216459E-2</v>
      </c>
      <c r="AH14" s="19">
        <v>3.5957641303703797E-2</v>
      </c>
      <c r="AI14" s="19"/>
      <c r="AJ14" s="19">
        <v>1.2625048115753001E-2</v>
      </c>
      <c r="AK14" s="19">
        <v>1.3697527732065199E-2</v>
      </c>
      <c r="AL14" s="19">
        <v>1.3431034184630101E-2</v>
      </c>
      <c r="AM14" s="19">
        <v>0</v>
      </c>
      <c r="AN14" s="19">
        <v>4.32867405109909E-2</v>
      </c>
      <c r="AO14" s="19"/>
      <c r="AP14" s="19">
        <v>1.53270441863303E-2</v>
      </c>
      <c r="AQ14" s="19">
        <v>8.7828458763492302E-3</v>
      </c>
      <c r="AR14" s="19">
        <v>6.85184318987948E-3</v>
      </c>
    </row>
    <row r="15" spans="2:44" x14ac:dyDescent="0.5">
      <c r="B15" s="16"/>
    </row>
    <row r="16" spans="2:44" x14ac:dyDescent="0.5">
      <c r="B16" t="s">
        <v>76</v>
      </c>
    </row>
    <row r="17" spans="2:2" x14ac:dyDescent="0.5">
      <c r="B17" t="s">
        <v>77</v>
      </c>
    </row>
    <row r="19" spans="2:2" x14ac:dyDescent="0.5">
      <c r="B19" s="8" t="str">
        <f>HYPERLINK("#'Contents'!A1", "Return to Contents")</f>
        <v>Return to Contents</v>
      </c>
    </row>
  </sheetData>
  <mergeCells count="8">
    <mergeCell ref="AJ5:AN5"/>
    <mergeCell ref="AP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B2:AR19"/>
  <sheetViews>
    <sheetView showGridLines="0" workbookViewId="0">
      <pane xSplit="2" topLeftCell="C1" activePane="topRight" state="frozen"/>
      <selection pane="topRight"/>
    </sheetView>
  </sheetViews>
  <sheetFormatPr defaultColWidth="10.8203125" defaultRowHeight="14.35" x14ac:dyDescent="0.5"/>
  <cols>
    <col min="2" max="2" width="25.703125" customWidth="1"/>
    <col min="3" max="5" width="10.703125" customWidth="1"/>
    <col min="6" max="6" width="2.17578125" customWidth="1"/>
    <col min="7" max="12" width="10.703125" customWidth="1"/>
    <col min="13" max="13" width="2.17578125" customWidth="1"/>
    <col min="14" max="17" width="10.703125" customWidth="1"/>
    <col min="18" max="18" width="2.17578125" customWidth="1"/>
    <col min="19" max="30" width="10.703125" customWidth="1"/>
    <col min="31" max="31" width="2.17578125" customWidth="1"/>
    <col min="32" max="34" width="10.703125" customWidth="1"/>
    <col min="35" max="35" width="2.17578125" customWidth="1"/>
    <col min="36" max="40" width="10.703125" customWidth="1"/>
    <col min="41" max="41" width="2.17578125" customWidth="1"/>
    <col min="42" max="44" width="10.703125" customWidth="1"/>
    <col min="45" max="45" width="2.17578125" customWidth="1"/>
  </cols>
  <sheetData>
    <row r="2" spans="2:44" ht="40" customHeight="1" x14ac:dyDescent="0.5">
      <c r="D2" s="30" t="s">
        <v>361</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row>
    <row r="5" spans="2:44" ht="30" customHeight="1" x14ac:dyDescent="0.5">
      <c r="B5" s="15"/>
      <c r="C5" s="15"/>
      <c r="D5" s="29" t="s">
        <v>50</v>
      </c>
      <c r="E5" s="29"/>
      <c r="F5" s="15"/>
      <c r="G5" s="29" t="s">
        <v>51</v>
      </c>
      <c r="H5" s="29"/>
      <c r="I5" s="29"/>
      <c r="J5" s="29"/>
      <c r="K5" s="29"/>
      <c r="L5" s="29"/>
      <c r="M5" s="15"/>
      <c r="N5" s="29" t="s">
        <v>52</v>
      </c>
      <c r="O5" s="29"/>
      <c r="P5" s="29"/>
      <c r="Q5" s="29"/>
      <c r="R5" s="15"/>
      <c r="S5" s="29" t="s">
        <v>53</v>
      </c>
      <c r="T5" s="29"/>
      <c r="U5" s="29"/>
      <c r="V5" s="29"/>
      <c r="W5" s="29"/>
      <c r="X5" s="29"/>
      <c r="Y5" s="29"/>
      <c r="Z5" s="29"/>
      <c r="AA5" s="29"/>
      <c r="AB5" s="29"/>
      <c r="AC5" s="29"/>
      <c r="AD5" s="29"/>
      <c r="AE5" s="15"/>
      <c r="AF5" s="29" t="s">
        <v>54</v>
      </c>
      <c r="AG5" s="29"/>
      <c r="AH5" s="29"/>
      <c r="AI5" s="15"/>
      <c r="AJ5" s="29" t="s">
        <v>55</v>
      </c>
      <c r="AK5" s="29"/>
      <c r="AL5" s="29"/>
      <c r="AM5" s="29"/>
      <c r="AN5" s="29"/>
      <c r="AO5" s="15"/>
      <c r="AP5" s="29" t="s">
        <v>56</v>
      </c>
      <c r="AQ5" s="29"/>
      <c r="AR5" s="29"/>
    </row>
    <row r="6" spans="2:44" ht="43" x14ac:dyDescent="0.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row>
    <row r="7" spans="2:44" ht="30" customHeight="1" x14ac:dyDescent="0.5">
      <c r="B7" s="10" t="s">
        <v>18</v>
      </c>
      <c r="C7" s="10">
        <v>2011</v>
      </c>
      <c r="D7" s="10">
        <v>973</v>
      </c>
      <c r="E7" s="10">
        <v>1034</v>
      </c>
      <c r="F7" s="10"/>
      <c r="G7" s="10">
        <v>293</v>
      </c>
      <c r="H7" s="10">
        <v>293</v>
      </c>
      <c r="I7" s="10">
        <v>331</v>
      </c>
      <c r="J7" s="10">
        <v>331</v>
      </c>
      <c r="K7" s="10">
        <v>305</v>
      </c>
      <c r="L7" s="10">
        <v>458</v>
      </c>
      <c r="M7" s="10"/>
      <c r="N7" s="10">
        <v>545</v>
      </c>
      <c r="O7" s="10">
        <v>548</v>
      </c>
      <c r="P7" s="10">
        <v>415</v>
      </c>
      <c r="Q7" s="10">
        <v>498</v>
      </c>
      <c r="R7" s="10"/>
      <c r="S7" s="10">
        <v>288</v>
      </c>
      <c r="T7" s="10">
        <v>268</v>
      </c>
      <c r="U7" s="10">
        <v>162</v>
      </c>
      <c r="V7" s="10">
        <v>184</v>
      </c>
      <c r="W7" s="10">
        <v>142</v>
      </c>
      <c r="X7" s="10">
        <v>193</v>
      </c>
      <c r="Y7" s="10">
        <v>161</v>
      </c>
      <c r="Z7" s="10">
        <v>83</v>
      </c>
      <c r="AA7" s="10">
        <v>227</v>
      </c>
      <c r="AB7" s="10">
        <v>144</v>
      </c>
      <c r="AC7" s="10">
        <v>107</v>
      </c>
      <c r="AD7" s="10">
        <v>52</v>
      </c>
      <c r="AE7" s="10"/>
      <c r="AF7" s="10">
        <v>728</v>
      </c>
      <c r="AG7" s="10">
        <v>785</v>
      </c>
      <c r="AH7" s="10">
        <v>299</v>
      </c>
      <c r="AI7" s="10"/>
      <c r="AJ7" s="10">
        <v>692</v>
      </c>
      <c r="AK7" s="10">
        <v>539</v>
      </c>
      <c r="AL7" s="10">
        <v>143</v>
      </c>
      <c r="AM7" s="10">
        <v>38</v>
      </c>
      <c r="AN7" s="10">
        <v>294</v>
      </c>
      <c r="AO7" s="10"/>
      <c r="AP7" s="10">
        <v>390</v>
      </c>
      <c r="AQ7" s="10">
        <v>732</v>
      </c>
      <c r="AR7" s="10">
        <v>133</v>
      </c>
    </row>
    <row r="8" spans="2:44" ht="30" customHeight="1" x14ac:dyDescent="0.5">
      <c r="B8" s="11" t="s">
        <v>19</v>
      </c>
      <c r="C8" s="11">
        <v>2011</v>
      </c>
      <c r="D8" s="11">
        <v>992</v>
      </c>
      <c r="E8" s="11">
        <v>1015</v>
      </c>
      <c r="F8" s="11"/>
      <c r="G8" s="11">
        <v>280</v>
      </c>
      <c r="H8" s="11">
        <v>341</v>
      </c>
      <c r="I8" s="11">
        <v>343</v>
      </c>
      <c r="J8" s="11">
        <v>343</v>
      </c>
      <c r="K8" s="11">
        <v>283</v>
      </c>
      <c r="L8" s="11">
        <v>420</v>
      </c>
      <c r="M8" s="11"/>
      <c r="N8" s="11">
        <v>541</v>
      </c>
      <c r="O8" s="11">
        <v>522</v>
      </c>
      <c r="P8" s="11">
        <v>441</v>
      </c>
      <c r="Q8" s="11">
        <v>502</v>
      </c>
      <c r="R8" s="11"/>
      <c r="S8" s="11">
        <v>282</v>
      </c>
      <c r="T8" s="11">
        <v>261</v>
      </c>
      <c r="U8" s="11">
        <v>161</v>
      </c>
      <c r="V8" s="11">
        <v>181</v>
      </c>
      <c r="W8" s="11">
        <v>141</v>
      </c>
      <c r="X8" s="11">
        <v>181</v>
      </c>
      <c r="Y8" s="11">
        <v>161</v>
      </c>
      <c r="Z8" s="11">
        <v>80</v>
      </c>
      <c r="AA8" s="11">
        <v>221</v>
      </c>
      <c r="AB8" s="11">
        <v>181</v>
      </c>
      <c r="AC8" s="11">
        <v>101</v>
      </c>
      <c r="AD8" s="11">
        <v>60</v>
      </c>
      <c r="AE8" s="11"/>
      <c r="AF8" s="11">
        <v>714</v>
      </c>
      <c r="AG8" s="11">
        <v>797</v>
      </c>
      <c r="AH8" s="11">
        <v>308</v>
      </c>
      <c r="AI8" s="11"/>
      <c r="AJ8" s="11">
        <v>674</v>
      </c>
      <c r="AK8" s="11">
        <v>545</v>
      </c>
      <c r="AL8" s="11">
        <v>138</v>
      </c>
      <c r="AM8" s="11">
        <v>36</v>
      </c>
      <c r="AN8" s="11">
        <v>298</v>
      </c>
      <c r="AO8" s="11"/>
      <c r="AP8" s="11">
        <v>383</v>
      </c>
      <c r="AQ8" s="11">
        <v>736</v>
      </c>
      <c r="AR8" s="11">
        <v>130</v>
      </c>
    </row>
    <row r="9" spans="2:44" x14ac:dyDescent="0.5">
      <c r="B9" s="18" t="s">
        <v>353</v>
      </c>
      <c r="C9" s="17">
        <v>0.198692999248646</v>
      </c>
      <c r="D9" s="17">
        <v>0.20683415221457399</v>
      </c>
      <c r="E9" s="17">
        <v>0.19151672568112399</v>
      </c>
      <c r="F9" s="17"/>
      <c r="G9" s="17">
        <v>0.12817810563092699</v>
      </c>
      <c r="H9" s="17">
        <v>0.14705292309669901</v>
      </c>
      <c r="I9" s="17">
        <v>0.20948164347321899</v>
      </c>
      <c r="J9" s="17">
        <v>0.22101414177110501</v>
      </c>
      <c r="K9" s="17">
        <v>0.26851267662279599</v>
      </c>
      <c r="L9" s="17">
        <v>0.213491076433382</v>
      </c>
      <c r="M9" s="17"/>
      <c r="N9" s="17">
        <v>0.17061922686420899</v>
      </c>
      <c r="O9" s="17">
        <v>0.157222015328429</v>
      </c>
      <c r="P9" s="17">
        <v>0.22101774406022601</v>
      </c>
      <c r="Q9" s="17">
        <v>0.25443805303484002</v>
      </c>
      <c r="R9" s="17"/>
      <c r="S9" s="17">
        <v>0.13706692934200401</v>
      </c>
      <c r="T9" s="17">
        <v>0.172708480461192</v>
      </c>
      <c r="U9" s="17">
        <v>0.20221404367203699</v>
      </c>
      <c r="V9" s="17">
        <v>0.25695139802582201</v>
      </c>
      <c r="W9" s="17">
        <v>0.20881974557402699</v>
      </c>
      <c r="X9" s="17">
        <v>0.22358280322151</v>
      </c>
      <c r="Y9" s="17">
        <v>0.26011116146199698</v>
      </c>
      <c r="Z9" s="17">
        <v>0.18605369739800501</v>
      </c>
      <c r="AA9" s="17">
        <v>0.21594511574229899</v>
      </c>
      <c r="AB9" s="17">
        <v>0.16180646525704101</v>
      </c>
      <c r="AC9" s="17">
        <v>0.18798401546084101</v>
      </c>
      <c r="AD9" s="17">
        <v>0.23490235334583501</v>
      </c>
      <c r="AE9" s="17"/>
      <c r="AF9" s="17">
        <v>0.269597952016769</v>
      </c>
      <c r="AG9" s="17">
        <v>0.157306843713548</v>
      </c>
      <c r="AH9" s="17">
        <v>0.172836177438421</v>
      </c>
      <c r="AI9" s="17"/>
      <c r="AJ9" s="17">
        <v>0.22352269797471599</v>
      </c>
      <c r="AK9" s="17">
        <v>0.182750985368789</v>
      </c>
      <c r="AL9" s="17">
        <v>7.7372938404193306E-2</v>
      </c>
      <c r="AM9" s="17">
        <v>0.48680194164233798</v>
      </c>
      <c r="AN9" s="17">
        <v>0.21129070849863399</v>
      </c>
      <c r="AO9" s="17"/>
      <c r="AP9" s="17">
        <v>0.155678568877155</v>
      </c>
      <c r="AQ9" s="17">
        <v>0.165040705721862</v>
      </c>
      <c r="AR9" s="17">
        <v>0.14756126797861599</v>
      </c>
    </row>
    <row r="10" spans="2:44" x14ac:dyDescent="0.5">
      <c r="B10" s="18" t="s">
        <v>258</v>
      </c>
      <c r="C10" s="17">
        <v>0.28016387771529599</v>
      </c>
      <c r="D10" s="17">
        <v>0.27496405370469201</v>
      </c>
      <c r="E10" s="17">
        <v>0.28540654959790002</v>
      </c>
      <c r="F10" s="17"/>
      <c r="G10" s="17">
        <v>0.26850656908035297</v>
      </c>
      <c r="H10" s="17">
        <v>0.22227222457336299</v>
      </c>
      <c r="I10" s="17">
        <v>0.27003364803755098</v>
      </c>
      <c r="J10" s="17">
        <v>0.28760625569973702</v>
      </c>
      <c r="K10" s="17">
        <v>0.29473116493895302</v>
      </c>
      <c r="L10" s="17">
        <v>0.32732605267482701</v>
      </c>
      <c r="M10" s="17"/>
      <c r="N10" s="17">
        <v>0.245117802315481</v>
      </c>
      <c r="O10" s="17">
        <v>0.32374922323633598</v>
      </c>
      <c r="P10" s="17">
        <v>0.30513364418838601</v>
      </c>
      <c r="Q10" s="17">
        <v>0.24544363882908901</v>
      </c>
      <c r="R10" s="17"/>
      <c r="S10" s="17">
        <v>0.179442245274712</v>
      </c>
      <c r="T10" s="17">
        <v>0.34478139974469002</v>
      </c>
      <c r="U10" s="17">
        <v>0.31765696449612602</v>
      </c>
      <c r="V10" s="17">
        <v>0.238643953852513</v>
      </c>
      <c r="W10" s="17">
        <v>0.244285916447748</v>
      </c>
      <c r="X10" s="17">
        <v>0.30490020458091099</v>
      </c>
      <c r="Y10" s="17">
        <v>0.30792420913558</v>
      </c>
      <c r="Z10" s="17">
        <v>0.32163454565894001</v>
      </c>
      <c r="AA10" s="17">
        <v>0.29290596240516198</v>
      </c>
      <c r="AB10" s="17">
        <v>0.305823567086565</v>
      </c>
      <c r="AC10" s="17">
        <v>0.28184848286648401</v>
      </c>
      <c r="AD10" s="17">
        <v>0.24951706176129901</v>
      </c>
      <c r="AE10" s="17"/>
      <c r="AF10" s="17">
        <v>0.28478448292902397</v>
      </c>
      <c r="AG10" s="17">
        <v>0.29105263181513802</v>
      </c>
      <c r="AH10" s="17">
        <v>0.24189600114382101</v>
      </c>
      <c r="AI10" s="17"/>
      <c r="AJ10" s="17">
        <v>0.27662223510858203</v>
      </c>
      <c r="AK10" s="17">
        <v>0.268415548028622</v>
      </c>
      <c r="AL10" s="17">
        <v>0.32203759884862398</v>
      </c>
      <c r="AM10" s="17">
        <v>0.229876217471738</v>
      </c>
      <c r="AN10" s="17">
        <v>0.26431936243516202</v>
      </c>
      <c r="AO10" s="17"/>
      <c r="AP10" s="17">
        <v>0.27676370232275599</v>
      </c>
      <c r="AQ10" s="17">
        <v>0.25696039293210299</v>
      </c>
      <c r="AR10" s="17">
        <v>0.26042596014003799</v>
      </c>
    </row>
    <row r="11" spans="2:44" x14ac:dyDescent="0.5">
      <c r="B11" s="18" t="s">
        <v>354</v>
      </c>
      <c r="C11" s="17">
        <v>0.33585043446163998</v>
      </c>
      <c r="D11" s="17">
        <v>0.324849263108407</v>
      </c>
      <c r="E11" s="17">
        <v>0.34603153318537899</v>
      </c>
      <c r="F11" s="17"/>
      <c r="G11" s="17">
        <v>0.34908512096456601</v>
      </c>
      <c r="H11" s="17">
        <v>0.34407944123784101</v>
      </c>
      <c r="I11" s="17">
        <v>0.33217644561930698</v>
      </c>
      <c r="J11" s="17">
        <v>0.35780300104449397</v>
      </c>
      <c r="K11" s="17">
        <v>0.303015392916957</v>
      </c>
      <c r="L11" s="17">
        <v>0.32756135079812498</v>
      </c>
      <c r="M11" s="17"/>
      <c r="N11" s="17">
        <v>0.36938020242644098</v>
      </c>
      <c r="O11" s="17">
        <v>0.35162188669234301</v>
      </c>
      <c r="P11" s="17">
        <v>0.31409214707709299</v>
      </c>
      <c r="Q11" s="17">
        <v>0.30383737290715002</v>
      </c>
      <c r="R11" s="17"/>
      <c r="S11" s="17">
        <v>0.403409915502566</v>
      </c>
      <c r="T11" s="17">
        <v>0.32416261499628701</v>
      </c>
      <c r="U11" s="17">
        <v>0.30795327266831601</v>
      </c>
      <c r="V11" s="17">
        <v>0.35724502808491498</v>
      </c>
      <c r="W11" s="17">
        <v>0.32733371940880701</v>
      </c>
      <c r="X11" s="17">
        <v>0.273860245160576</v>
      </c>
      <c r="Y11" s="17">
        <v>0.28894184495290798</v>
      </c>
      <c r="Z11" s="17">
        <v>0.41584577204183298</v>
      </c>
      <c r="AA11" s="17">
        <v>0.31251467296913799</v>
      </c>
      <c r="AB11" s="17">
        <v>0.32764297716242402</v>
      </c>
      <c r="AC11" s="17">
        <v>0.34459120318159198</v>
      </c>
      <c r="AD11" s="17">
        <v>0.40194701437094998</v>
      </c>
      <c r="AE11" s="17"/>
      <c r="AF11" s="17">
        <v>0.29403303223238397</v>
      </c>
      <c r="AG11" s="17">
        <v>0.36022244633031297</v>
      </c>
      <c r="AH11" s="17">
        <v>0.35399002751846997</v>
      </c>
      <c r="AI11" s="17"/>
      <c r="AJ11" s="17">
        <v>0.33635449235793902</v>
      </c>
      <c r="AK11" s="17">
        <v>0.312803296363797</v>
      </c>
      <c r="AL11" s="17">
        <v>0.41599293567597201</v>
      </c>
      <c r="AM11" s="17">
        <v>0.117306993385955</v>
      </c>
      <c r="AN11" s="17">
        <v>0.34617648145465901</v>
      </c>
      <c r="AO11" s="17"/>
      <c r="AP11" s="17">
        <v>0.34754650145778199</v>
      </c>
      <c r="AQ11" s="17">
        <v>0.35519142971988499</v>
      </c>
      <c r="AR11" s="17">
        <v>0.39140726860320502</v>
      </c>
    </row>
    <row r="12" spans="2:44" x14ac:dyDescent="0.5">
      <c r="B12" s="18" t="s">
        <v>355</v>
      </c>
      <c r="C12" s="17">
        <v>0.13309379268278801</v>
      </c>
      <c r="D12" s="17">
        <v>0.14364275929015299</v>
      </c>
      <c r="E12" s="17">
        <v>0.123306916652383</v>
      </c>
      <c r="F12" s="17"/>
      <c r="G12" s="17">
        <v>0.177347984532683</v>
      </c>
      <c r="H12" s="17">
        <v>0.21809467223664999</v>
      </c>
      <c r="I12" s="17">
        <v>0.11923477327234699</v>
      </c>
      <c r="J12" s="17">
        <v>8.9994064753423794E-2</v>
      </c>
      <c r="K12" s="17">
        <v>9.5900687013263597E-2</v>
      </c>
      <c r="L12" s="17">
        <v>0.106174596234393</v>
      </c>
      <c r="M12" s="17"/>
      <c r="N12" s="17">
        <v>0.16348559759511</v>
      </c>
      <c r="O12" s="17">
        <v>0.11868119265775801</v>
      </c>
      <c r="P12" s="17">
        <v>0.11854080205956501</v>
      </c>
      <c r="Q12" s="17">
        <v>0.129437913367557</v>
      </c>
      <c r="R12" s="17"/>
      <c r="S12" s="17">
        <v>0.18664340537617299</v>
      </c>
      <c r="T12" s="17">
        <v>0.11644622549726</v>
      </c>
      <c r="U12" s="17">
        <v>0.11147377776502</v>
      </c>
      <c r="V12" s="17">
        <v>0.103663743943608</v>
      </c>
      <c r="W12" s="17">
        <v>0.18018954190616601</v>
      </c>
      <c r="X12" s="17">
        <v>0.120401882413297</v>
      </c>
      <c r="Y12" s="17">
        <v>0.100544149482302</v>
      </c>
      <c r="Z12" s="17">
        <v>6.61260617096633E-2</v>
      </c>
      <c r="AA12" s="17">
        <v>0.12251305768770999</v>
      </c>
      <c r="AB12" s="17">
        <v>0.16951552063487099</v>
      </c>
      <c r="AC12" s="17">
        <v>0.155657686931848</v>
      </c>
      <c r="AD12" s="17">
        <v>9.6202095863390694E-2</v>
      </c>
      <c r="AE12" s="17"/>
      <c r="AF12" s="17">
        <v>0.10513039964616</v>
      </c>
      <c r="AG12" s="17">
        <v>0.146582338650286</v>
      </c>
      <c r="AH12" s="17">
        <v>0.15380293325871799</v>
      </c>
      <c r="AI12" s="17"/>
      <c r="AJ12" s="17">
        <v>0.113848061126333</v>
      </c>
      <c r="AK12" s="17">
        <v>0.18254643051607999</v>
      </c>
      <c r="AL12" s="17">
        <v>0.13018748917933801</v>
      </c>
      <c r="AM12" s="17">
        <v>0.105817971013206</v>
      </c>
      <c r="AN12" s="17">
        <v>0.114966772000068</v>
      </c>
      <c r="AO12" s="17"/>
      <c r="AP12" s="17">
        <v>0.16050577924781501</v>
      </c>
      <c r="AQ12" s="17">
        <v>0.172930188891155</v>
      </c>
      <c r="AR12" s="17">
        <v>0.14213021421587799</v>
      </c>
    </row>
    <row r="13" spans="2:44" x14ac:dyDescent="0.5">
      <c r="B13" s="18" t="s">
        <v>356</v>
      </c>
      <c r="C13" s="17">
        <v>3.04199743212815E-2</v>
      </c>
      <c r="D13" s="17">
        <v>3.1879468231323399E-2</v>
      </c>
      <c r="E13" s="17">
        <v>2.8014957588475099E-2</v>
      </c>
      <c r="F13" s="17"/>
      <c r="G13" s="17">
        <v>4.9709540733159502E-2</v>
      </c>
      <c r="H13" s="17">
        <v>3.7006706798165402E-2</v>
      </c>
      <c r="I13" s="17">
        <v>3.8401918280717998E-2</v>
      </c>
      <c r="J13" s="17">
        <v>2.1374251056098002E-2</v>
      </c>
      <c r="K13" s="17">
        <v>2.5104138607256E-2</v>
      </c>
      <c r="L13" s="17">
        <v>1.6670161995748899E-2</v>
      </c>
      <c r="M13" s="17"/>
      <c r="N13" s="17">
        <v>3.5854737621900203E-2</v>
      </c>
      <c r="O13" s="17">
        <v>3.2329601750827303E-2</v>
      </c>
      <c r="P13" s="17">
        <v>2.91416842333681E-2</v>
      </c>
      <c r="Q13" s="17">
        <v>2.4003227979685099E-2</v>
      </c>
      <c r="R13" s="17"/>
      <c r="S13" s="17">
        <v>7.2406403930323507E-2</v>
      </c>
      <c r="T13" s="17">
        <v>2.7165123726858399E-2</v>
      </c>
      <c r="U13" s="17">
        <v>3.4068728374152403E-2</v>
      </c>
      <c r="V13" s="17">
        <v>3.7466552407734E-2</v>
      </c>
      <c r="W13" s="17">
        <v>2.0243111059812399E-2</v>
      </c>
      <c r="X13" s="17">
        <v>3.2671854722592597E-2</v>
      </c>
      <c r="Y13" s="17">
        <v>6.4545608866758003E-3</v>
      </c>
      <c r="Z13" s="17">
        <v>0</v>
      </c>
      <c r="AA13" s="17">
        <v>3.8802125221018502E-2</v>
      </c>
      <c r="AB13" s="17">
        <v>0</v>
      </c>
      <c r="AC13" s="17">
        <v>2.99186115592351E-2</v>
      </c>
      <c r="AD13" s="17">
        <v>0</v>
      </c>
      <c r="AE13" s="17"/>
      <c r="AF13" s="17">
        <v>3.1033438287473201E-2</v>
      </c>
      <c r="AG13" s="17">
        <v>3.0678720614893702E-2</v>
      </c>
      <c r="AH13" s="17">
        <v>2.9795200696870201E-2</v>
      </c>
      <c r="AI13" s="17"/>
      <c r="AJ13" s="17">
        <v>3.80995176722628E-2</v>
      </c>
      <c r="AK13" s="17">
        <v>3.4826726185673798E-2</v>
      </c>
      <c r="AL13" s="17">
        <v>2.6877591356708402E-2</v>
      </c>
      <c r="AM13" s="17">
        <v>6.01968764867628E-2</v>
      </c>
      <c r="AN13" s="17">
        <v>1.40447380289961E-2</v>
      </c>
      <c r="AO13" s="17"/>
      <c r="AP13" s="17">
        <v>4.8829748461523402E-2</v>
      </c>
      <c r="AQ13" s="17">
        <v>3.6197999949936298E-2</v>
      </c>
      <c r="AR13" s="17">
        <v>2.93218096003546E-2</v>
      </c>
    </row>
    <row r="14" spans="2:44" x14ac:dyDescent="0.5">
      <c r="B14" s="18" t="s">
        <v>73</v>
      </c>
      <c r="C14" s="19">
        <v>2.17789215703483E-2</v>
      </c>
      <c r="D14" s="19">
        <v>1.7830303450850401E-2</v>
      </c>
      <c r="E14" s="19">
        <v>2.57233172947391E-2</v>
      </c>
      <c r="F14" s="19"/>
      <c r="G14" s="19">
        <v>2.7172679058311101E-2</v>
      </c>
      <c r="H14" s="19">
        <v>3.1494032057282698E-2</v>
      </c>
      <c r="I14" s="19">
        <v>3.0671571316858E-2</v>
      </c>
      <c r="J14" s="19">
        <v>2.2208285675142499E-2</v>
      </c>
      <c r="K14" s="19">
        <v>1.27359399007734E-2</v>
      </c>
      <c r="L14" s="19">
        <v>8.7767618635230006E-3</v>
      </c>
      <c r="M14" s="19"/>
      <c r="N14" s="19">
        <v>1.5542433176857899E-2</v>
      </c>
      <c r="O14" s="19">
        <v>1.6396080334306101E-2</v>
      </c>
      <c r="P14" s="19">
        <v>1.20739783813609E-2</v>
      </c>
      <c r="Q14" s="19">
        <v>4.2839793881678197E-2</v>
      </c>
      <c r="R14" s="19"/>
      <c r="S14" s="19">
        <v>2.1031100574220501E-2</v>
      </c>
      <c r="T14" s="19">
        <v>1.4736155573712099E-2</v>
      </c>
      <c r="U14" s="19">
        <v>2.66332130243483E-2</v>
      </c>
      <c r="V14" s="19">
        <v>6.0293236854081804E-3</v>
      </c>
      <c r="W14" s="19">
        <v>1.9127965603439399E-2</v>
      </c>
      <c r="X14" s="19">
        <v>4.45830099011136E-2</v>
      </c>
      <c r="Y14" s="19">
        <v>3.6024074080537399E-2</v>
      </c>
      <c r="Z14" s="19">
        <v>1.0339923191558201E-2</v>
      </c>
      <c r="AA14" s="19">
        <v>1.7319065974672702E-2</v>
      </c>
      <c r="AB14" s="19">
        <v>3.5211469859099502E-2</v>
      </c>
      <c r="AC14" s="19">
        <v>0</v>
      </c>
      <c r="AD14" s="19">
        <v>1.7431474658526201E-2</v>
      </c>
      <c r="AE14" s="19"/>
      <c r="AF14" s="19">
        <v>1.54206948881895E-2</v>
      </c>
      <c r="AG14" s="19">
        <v>1.41570188758214E-2</v>
      </c>
      <c r="AH14" s="19">
        <v>4.7679659943700103E-2</v>
      </c>
      <c r="AI14" s="19"/>
      <c r="AJ14" s="19">
        <v>1.1552995760167399E-2</v>
      </c>
      <c r="AK14" s="19">
        <v>1.86570135370379E-2</v>
      </c>
      <c r="AL14" s="19">
        <v>2.7531446535164102E-2</v>
      </c>
      <c r="AM14" s="19">
        <v>0</v>
      </c>
      <c r="AN14" s="19">
        <v>4.9201937582481502E-2</v>
      </c>
      <c r="AO14" s="19"/>
      <c r="AP14" s="19">
        <v>1.0675699632967699E-2</v>
      </c>
      <c r="AQ14" s="19">
        <v>1.36792827850579E-2</v>
      </c>
      <c r="AR14" s="19">
        <v>2.9153479461909299E-2</v>
      </c>
    </row>
    <row r="15" spans="2:44" x14ac:dyDescent="0.5">
      <c r="B15" s="16"/>
    </row>
    <row r="16" spans="2:44" x14ac:dyDescent="0.5">
      <c r="B16" t="s">
        <v>76</v>
      </c>
    </row>
    <row r="17" spans="2:2" x14ac:dyDescent="0.5">
      <c r="B17" t="s">
        <v>77</v>
      </c>
    </row>
    <row r="19" spans="2:2" x14ac:dyDescent="0.5">
      <c r="B19" s="8" t="str">
        <f>HYPERLINK("#'Contents'!A1", "Return to Contents")</f>
        <v>Return to Contents</v>
      </c>
    </row>
  </sheetData>
  <mergeCells count="8">
    <mergeCell ref="AJ5:AN5"/>
    <mergeCell ref="AP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B2:AR19"/>
  <sheetViews>
    <sheetView showGridLines="0" workbookViewId="0">
      <pane xSplit="2" topLeftCell="C1" activePane="topRight" state="frozen"/>
      <selection pane="topRight"/>
    </sheetView>
  </sheetViews>
  <sheetFormatPr defaultColWidth="10.8203125" defaultRowHeight="14.35" x14ac:dyDescent="0.5"/>
  <cols>
    <col min="2" max="2" width="25.703125" customWidth="1"/>
    <col min="3" max="5" width="10.703125" customWidth="1"/>
    <col min="6" max="6" width="2.17578125" customWidth="1"/>
    <col min="7" max="12" width="10.703125" customWidth="1"/>
    <col min="13" max="13" width="2.17578125" customWidth="1"/>
    <col min="14" max="17" width="10.703125" customWidth="1"/>
    <col min="18" max="18" width="2.17578125" customWidth="1"/>
    <col min="19" max="30" width="10.703125" customWidth="1"/>
    <col min="31" max="31" width="2.17578125" customWidth="1"/>
    <col min="32" max="34" width="10.703125" customWidth="1"/>
    <col min="35" max="35" width="2.17578125" customWidth="1"/>
    <col min="36" max="40" width="10.703125" customWidth="1"/>
    <col min="41" max="41" width="2.17578125" customWidth="1"/>
    <col min="42" max="44" width="10.703125" customWidth="1"/>
    <col min="45" max="45" width="2.17578125" customWidth="1"/>
  </cols>
  <sheetData>
    <row r="2" spans="2:44" ht="40" customHeight="1" x14ac:dyDescent="0.5">
      <c r="D2" s="30" t="s">
        <v>362</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row>
    <row r="5" spans="2:44" ht="30" customHeight="1" x14ac:dyDescent="0.5">
      <c r="B5" s="15"/>
      <c r="C5" s="15"/>
      <c r="D5" s="29" t="s">
        <v>50</v>
      </c>
      <c r="E5" s="29"/>
      <c r="F5" s="15"/>
      <c r="G5" s="29" t="s">
        <v>51</v>
      </c>
      <c r="H5" s="29"/>
      <c r="I5" s="29"/>
      <c r="J5" s="29"/>
      <c r="K5" s="29"/>
      <c r="L5" s="29"/>
      <c r="M5" s="15"/>
      <c r="N5" s="29" t="s">
        <v>52</v>
      </c>
      <c r="O5" s="29"/>
      <c r="P5" s="29"/>
      <c r="Q5" s="29"/>
      <c r="R5" s="15"/>
      <c r="S5" s="29" t="s">
        <v>53</v>
      </c>
      <c r="T5" s="29"/>
      <c r="U5" s="29"/>
      <c r="V5" s="29"/>
      <c r="W5" s="29"/>
      <c r="X5" s="29"/>
      <c r="Y5" s="29"/>
      <c r="Z5" s="29"/>
      <c r="AA5" s="29"/>
      <c r="AB5" s="29"/>
      <c r="AC5" s="29"/>
      <c r="AD5" s="29"/>
      <c r="AE5" s="15"/>
      <c r="AF5" s="29" t="s">
        <v>54</v>
      </c>
      <c r="AG5" s="29"/>
      <c r="AH5" s="29"/>
      <c r="AI5" s="15"/>
      <c r="AJ5" s="29" t="s">
        <v>55</v>
      </c>
      <c r="AK5" s="29"/>
      <c r="AL5" s="29"/>
      <c r="AM5" s="29"/>
      <c r="AN5" s="29"/>
      <c r="AO5" s="15"/>
      <c r="AP5" s="29" t="s">
        <v>56</v>
      </c>
      <c r="AQ5" s="29"/>
      <c r="AR5" s="29"/>
    </row>
    <row r="6" spans="2:44" ht="43" x14ac:dyDescent="0.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row>
    <row r="7" spans="2:44" ht="30" customHeight="1" x14ac:dyDescent="0.5">
      <c r="B7" s="10" t="s">
        <v>18</v>
      </c>
      <c r="C7" s="10">
        <v>2011</v>
      </c>
      <c r="D7" s="10">
        <v>973</v>
      </c>
      <c r="E7" s="10">
        <v>1034</v>
      </c>
      <c r="F7" s="10"/>
      <c r="G7" s="10">
        <v>293</v>
      </c>
      <c r="H7" s="10">
        <v>293</v>
      </c>
      <c r="I7" s="10">
        <v>331</v>
      </c>
      <c r="J7" s="10">
        <v>331</v>
      </c>
      <c r="K7" s="10">
        <v>305</v>
      </c>
      <c r="L7" s="10">
        <v>458</v>
      </c>
      <c r="M7" s="10"/>
      <c r="N7" s="10">
        <v>545</v>
      </c>
      <c r="O7" s="10">
        <v>548</v>
      </c>
      <c r="P7" s="10">
        <v>415</v>
      </c>
      <c r="Q7" s="10">
        <v>498</v>
      </c>
      <c r="R7" s="10"/>
      <c r="S7" s="10">
        <v>288</v>
      </c>
      <c r="T7" s="10">
        <v>268</v>
      </c>
      <c r="U7" s="10">
        <v>162</v>
      </c>
      <c r="V7" s="10">
        <v>184</v>
      </c>
      <c r="W7" s="10">
        <v>142</v>
      </c>
      <c r="X7" s="10">
        <v>193</v>
      </c>
      <c r="Y7" s="10">
        <v>161</v>
      </c>
      <c r="Z7" s="10">
        <v>83</v>
      </c>
      <c r="AA7" s="10">
        <v>227</v>
      </c>
      <c r="AB7" s="10">
        <v>144</v>
      </c>
      <c r="AC7" s="10">
        <v>107</v>
      </c>
      <c r="AD7" s="10">
        <v>52</v>
      </c>
      <c r="AE7" s="10"/>
      <c r="AF7" s="10">
        <v>728</v>
      </c>
      <c r="AG7" s="10">
        <v>785</v>
      </c>
      <c r="AH7" s="10">
        <v>299</v>
      </c>
      <c r="AI7" s="10"/>
      <c r="AJ7" s="10">
        <v>692</v>
      </c>
      <c r="AK7" s="10">
        <v>539</v>
      </c>
      <c r="AL7" s="10">
        <v>143</v>
      </c>
      <c r="AM7" s="10">
        <v>38</v>
      </c>
      <c r="AN7" s="10">
        <v>294</v>
      </c>
      <c r="AO7" s="10"/>
      <c r="AP7" s="10">
        <v>390</v>
      </c>
      <c r="AQ7" s="10">
        <v>732</v>
      </c>
      <c r="AR7" s="10">
        <v>133</v>
      </c>
    </row>
    <row r="8" spans="2:44" ht="30" customHeight="1" x14ac:dyDescent="0.5">
      <c r="B8" s="11" t="s">
        <v>19</v>
      </c>
      <c r="C8" s="11">
        <v>2011</v>
      </c>
      <c r="D8" s="11">
        <v>992</v>
      </c>
      <c r="E8" s="11">
        <v>1015</v>
      </c>
      <c r="F8" s="11"/>
      <c r="G8" s="11">
        <v>280</v>
      </c>
      <c r="H8" s="11">
        <v>341</v>
      </c>
      <c r="I8" s="11">
        <v>343</v>
      </c>
      <c r="J8" s="11">
        <v>343</v>
      </c>
      <c r="K8" s="11">
        <v>283</v>
      </c>
      <c r="L8" s="11">
        <v>420</v>
      </c>
      <c r="M8" s="11"/>
      <c r="N8" s="11">
        <v>541</v>
      </c>
      <c r="O8" s="11">
        <v>522</v>
      </c>
      <c r="P8" s="11">
        <v>441</v>
      </c>
      <c r="Q8" s="11">
        <v>502</v>
      </c>
      <c r="R8" s="11"/>
      <c r="S8" s="11">
        <v>282</v>
      </c>
      <c r="T8" s="11">
        <v>261</v>
      </c>
      <c r="U8" s="11">
        <v>161</v>
      </c>
      <c r="V8" s="11">
        <v>181</v>
      </c>
      <c r="W8" s="11">
        <v>141</v>
      </c>
      <c r="X8" s="11">
        <v>181</v>
      </c>
      <c r="Y8" s="11">
        <v>161</v>
      </c>
      <c r="Z8" s="11">
        <v>80</v>
      </c>
      <c r="AA8" s="11">
        <v>221</v>
      </c>
      <c r="AB8" s="11">
        <v>181</v>
      </c>
      <c r="AC8" s="11">
        <v>101</v>
      </c>
      <c r="AD8" s="11">
        <v>60</v>
      </c>
      <c r="AE8" s="11"/>
      <c r="AF8" s="11">
        <v>714</v>
      </c>
      <c r="AG8" s="11">
        <v>797</v>
      </c>
      <c r="AH8" s="11">
        <v>308</v>
      </c>
      <c r="AI8" s="11"/>
      <c r="AJ8" s="11">
        <v>674</v>
      </c>
      <c r="AK8" s="11">
        <v>545</v>
      </c>
      <c r="AL8" s="11">
        <v>138</v>
      </c>
      <c r="AM8" s="11">
        <v>36</v>
      </c>
      <c r="AN8" s="11">
        <v>298</v>
      </c>
      <c r="AO8" s="11"/>
      <c r="AP8" s="11">
        <v>383</v>
      </c>
      <c r="AQ8" s="11">
        <v>736</v>
      </c>
      <c r="AR8" s="11">
        <v>130</v>
      </c>
    </row>
    <row r="9" spans="2:44" x14ac:dyDescent="0.5">
      <c r="B9" s="18" t="s">
        <v>353</v>
      </c>
      <c r="C9" s="17">
        <v>3.11568750881424E-2</v>
      </c>
      <c r="D9" s="17">
        <v>3.8054390172865202E-2</v>
      </c>
      <c r="E9" s="17">
        <v>2.4538365099583799E-2</v>
      </c>
      <c r="F9" s="17"/>
      <c r="G9" s="17">
        <v>2.2977341025070999E-2</v>
      </c>
      <c r="H9" s="17">
        <v>1.74214852452103E-2</v>
      </c>
      <c r="I9" s="17">
        <v>3.1445316831942703E-2</v>
      </c>
      <c r="J9" s="17">
        <v>2.1578567606064501E-2</v>
      </c>
      <c r="K9" s="17">
        <v>2.7019991417754199E-2</v>
      </c>
      <c r="L9" s="17">
        <v>5.8140719266240801E-2</v>
      </c>
      <c r="M9" s="17"/>
      <c r="N9" s="17">
        <v>2.02799015610221E-2</v>
      </c>
      <c r="O9" s="17">
        <v>2.7883535357561599E-2</v>
      </c>
      <c r="P9" s="17">
        <v>3.14506747587079E-2</v>
      </c>
      <c r="Q9" s="17">
        <v>4.6334852654390697E-2</v>
      </c>
      <c r="R9" s="17"/>
      <c r="S9" s="17">
        <v>9.5284618214856696E-3</v>
      </c>
      <c r="T9" s="17">
        <v>2.16813002059867E-2</v>
      </c>
      <c r="U9" s="17">
        <v>1.20044716727874E-2</v>
      </c>
      <c r="V9" s="17">
        <v>6.4709279958193297E-2</v>
      </c>
      <c r="W9" s="17">
        <v>4.18325093981569E-2</v>
      </c>
      <c r="X9" s="17">
        <v>3.4266786451798301E-2</v>
      </c>
      <c r="Y9" s="17">
        <v>2.3347889521958098E-2</v>
      </c>
      <c r="Z9" s="17">
        <v>3.3650903639103197E-2</v>
      </c>
      <c r="AA9" s="17">
        <v>4.07836396781713E-2</v>
      </c>
      <c r="AB9" s="17">
        <v>2.0278199227148901E-2</v>
      </c>
      <c r="AC9" s="17">
        <v>4.4862334494100597E-2</v>
      </c>
      <c r="AD9" s="17">
        <v>8.1662325545381997E-2</v>
      </c>
      <c r="AE9" s="17"/>
      <c r="AF9" s="17">
        <v>5.6768549766045E-2</v>
      </c>
      <c r="AG9" s="17">
        <v>1.35801499622003E-2</v>
      </c>
      <c r="AH9" s="17">
        <v>1.8428965158160799E-2</v>
      </c>
      <c r="AI9" s="17"/>
      <c r="AJ9" s="17">
        <v>4.9017987960598502E-2</v>
      </c>
      <c r="AK9" s="17">
        <v>1.2723399445256901E-2</v>
      </c>
      <c r="AL9" s="17">
        <v>1.34529014469323E-2</v>
      </c>
      <c r="AM9" s="17">
        <v>0.14746538425174799</v>
      </c>
      <c r="AN9" s="17">
        <v>2.2268282634268801E-2</v>
      </c>
      <c r="AO9" s="17"/>
      <c r="AP9" s="17">
        <v>1.3202976330812299E-2</v>
      </c>
      <c r="AQ9" s="17">
        <v>1.1204817143303399E-2</v>
      </c>
      <c r="AR9" s="17">
        <v>0</v>
      </c>
    </row>
    <row r="10" spans="2:44" x14ac:dyDescent="0.5">
      <c r="B10" s="18" t="s">
        <v>258</v>
      </c>
      <c r="C10" s="17">
        <v>8.4120221674519297E-2</v>
      </c>
      <c r="D10" s="17">
        <v>8.70236099849616E-2</v>
      </c>
      <c r="E10" s="17">
        <v>8.1612988529217306E-2</v>
      </c>
      <c r="F10" s="17"/>
      <c r="G10" s="17">
        <v>9.0565539183927402E-2</v>
      </c>
      <c r="H10" s="17">
        <v>6.0787645078731599E-2</v>
      </c>
      <c r="I10" s="17">
        <v>5.1403139773200802E-2</v>
      </c>
      <c r="J10" s="17">
        <v>8.0553299127327296E-2</v>
      </c>
      <c r="K10" s="17">
        <v>0.110092905335306</v>
      </c>
      <c r="L10" s="17">
        <v>0.11090448317012</v>
      </c>
      <c r="M10" s="17"/>
      <c r="N10" s="17">
        <v>7.5243055969418896E-2</v>
      </c>
      <c r="O10" s="17">
        <v>6.9777031097060696E-2</v>
      </c>
      <c r="P10" s="17">
        <v>0.106673241112068</v>
      </c>
      <c r="Q10" s="17">
        <v>8.9627017818555796E-2</v>
      </c>
      <c r="R10" s="17"/>
      <c r="S10" s="17">
        <v>7.1946202351424293E-2</v>
      </c>
      <c r="T10" s="17">
        <v>8.2223412486262804E-2</v>
      </c>
      <c r="U10" s="17">
        <v>7.8304254046893798E-2</v>
      </c>
      <c r="V10" s="17">
        <v>0.11703867452743801</v>
      </c>
      <c r="W10" s="17">
        <v>8.0544166094106806E-2</v>
      </c>
      <c r="X10" s="17">
        <v>4.9872425360817603E-2</v>
      </c>
      <c r="Y10" s="17">
        <v>6.2254287497574001E-2</v>
      </c>
      <c r="Z10" s="17">
        <v>8.9416513661170496E-2</v>
      </c>
      <c r="AA10" s="17">
        <v>0.10006786372309399</v>
      </c>
      <c r="AB10" s="17">
        <v>9.1494982606467407E-2</v>
      </c>
      <c r="AC10" s="17">
        <v>0.129596198272101</v>
      </c>
      <c r="AD10" s="17">
        <v>7.1681629800890004E-2</v>
      </c>
      <c r="AE10" s="17"/>
      <c r="AF10" s="17">
        <v>0.123645501633746</v>
      </c>
      <c r="AG10" s="17">
        <v>5.0607512926559697E-2</v>
      </c>
      <c r="AH10" s="17">
        <v>6.6485488967741396E-2</v>
      </c>
      <c r="AI10" s="17"/>
      <c r="AJ10" s="17">
        <v>0.109297534110165</v>
      </c>
      <c r="AK10" s="17">
        <v>5.4773640032089399E-2</v>
      </c>
      <c r="AL10" s="17">
        <v>6.4993549032357795E-2</v>
      </c>
      <c r="AM10" s="17">
        <v>0.23912737875266801</v>
      </c>
      <c r="AN10" s="17">
        <v>8.1092305633228598E-2</v>
      </c>
      <c r="AO10" s="17"/>
      <c r="AP10" s="17">
        <v>7.8662054486789701E-2</v>
      </c>
      <c r="AQ10" s="17">
        <v>5.8629853834330198E-2</v>
      </c>
      <c r="AR10" s="17">
        <v>5.0087451305821901E-2</v>
      </c>
    </row>
    <row r="11" spans="2:44" x14ac:dyDescent="0.5">
      <c r="B11" s="18" t="s">
        <v>354</v>
      </c>
      <c r="C11" s="17">
        <v>0.29878127142826399</v>
      </c>
      <c r="D11" s="17">
        <v>0.28870835520714899</v>
      </c>
      <c r="E11" s="17">
        <v>0.30885326712093403</v>
      </c>
      <c r="F11" s="17"/>
      <c r="G11" s="17">
        <v>0.28280840327904999</v>
      </c>
      <c r="H11" s="17">
        <v>0.26304385390380902</v>
      </c>
      <c r="I11" s="17">
        <v>0.25268203212671397</v>
      </c>
      <c r="J11" s="17">
        <v>0.29668026281791099</v>
      </c>
      <c r="K11" s="17">
        <v>0.344780221904611</v>
      </c>
      <c r="L11" s="17">
        <v>0.34680852120299199</v>
      </c>
      <c r="M11" s="17"/>
      <c r="N11" s="17">
        <v>0.29312438979044497</v>
      </c>
      <c r="O11" s="17">
        <v>0.28960932911433601</v>
      </c>
      <c r="P11" s="17">
        <v>0.31246478289948798</v>
      </c>
      <c r="Q11" s="17">
        <v>0.30358433753813502</v>
      </c>
      <c r="R11" s="17"/>
      <c r="S11" s="17">
        <v>0.28196746466568301</v>
      </c>
      <c r="T11" s="17">
        <v>0.29125883671317299</v>
      </c>
      <c r="U11" s="17">
        <v>0.32983155164122502</v>
      </c>
      <c r="V11" s="17">
        <v>0.29046415689774102</v>
      </c>
      <c r="W11" s="17">
        <v>0.32136577904542302</v>
      </c>
      <c r="X11" s="17">
        <v>0.33375252354403101</v>
      </c>
      <c r="Y11" s="17">
        <v>0.30012117860798898</v>
      </c>
      <c r="Z11" s="17">
        <v>0.35105281149097001</v>
      </c>
      <c r="AA11" s="17">
        <v>0.21974646376304499</v>
      </c>
      <c r="AB11" s="17">
        <v>0.33260932513714497</v>
      </c>
      <c r="AC11" s="17">
        <v>0.29081158363926202</v>
      </c>
      <c r="AD11" s="17">
        <v>0.32292288300253202</v>
      </c>
      <c r="AE11" s="17"/>
      <c r="AF11" s="17">
        <v>0.31113890422403701</v>
      </c>
      <c r="AG11" s="17">
        <v>0.286838342346936</v>
      </c>
      <c r="AH11" s="17">
        <v>0.29963260697251198</v>
      </c>
      <c r="AI11" s="17"/>
      <c r="AJ11" s="17">
        <v>0.30296465802669897</v>
      </c>
      <c r="AK11" s="17">
        <v>0.26346465556088</v>
      </c>
      <c r="AL11" s="17">
        <v>0.278616617197322</v>
      </c>
      <c r="AM11" s="17">
        <v>0.243095848674314</v>
      </c>
      <c r="AN11" s="17">
        <v>0.32491118507561401</v>
      </c>
      <c r="AO11" s="17"/>
      <c r="AP11" s="17">
        <v>0.28377497376294097</v>
      </c>
      <c r="AQ11" s="17">
        <v>0.25678760646925403</v>
      </c>
      <c r="AR11" s="17">
        <v>0.35285195970497502</v>
      </c>
    </row>
    <row r="12" spans="2:44" x14ac:dyDescent="0.5">
      <c r="B12" s="18" t="s">
        <v>355</v>
      </c>
      <c r="C12" s="17">
        <v>0.42308367754926801</v>
      </c>
      <c r="D12" s="17">
        <v>0.41710056019201402</v>
      </c>
      <c r="E12" s="17">
        <v>0.42854991258474701</v>
      </c>
      <c r="F12" s="17"/>
      <c r="G12" s="17">
        <v>0.40909103885169501</v>
      </c>
      <c r="H12" s="17">
        <v>0.45471040040261101</v>
      </c>
      <c r="I12" s="17">
        <v>0.47837921622768997</v>
      </c>
      <c r="J12" s="17">
        <v>0.425851634155827</v>
      </c>
      <c r="K12" s="17">
        <v>0.38907478516973798</v>
      </c>
      <c r="L12" s="17">
        <v>0.382217542810808</v>
      </c>
      <c r="M12" s="17"/>
      <c r="N12" s="17">
        <v>0.436652495961803</v>
      </c>
      <c r="O12" s="17">
        <v>0.45557592389750601</v>
      </c>
      <c r="P12" s="17">
        <v>0.41625805949893702</v>
      </c>
      <c r="Q12" s="17">
        <v>0.37877079667054198</v>
      </c>
      <c r="R12" s="17"/>
      <c r="S12" s="17">
        <v>0.42953748721499702</v>
      </c>
      <c r="T12" s="17">
        <v>0.41663580162864799</v>
      </c>
      <c r="U12" s="17">
        <v>0.44172230684352298</v>
      </c>
      <c r="V12" s="17">
        <v>0.36470309100158999</v>
      </c>
      <c r="W12" s="17">
        <v>0.41724974265380999</v>
      </c>
      <c r="X12" s="17">
        <v>0.392175714516666</v>
      </c>
      <c r="Y12" s="17">
        <v>0.396430986918135</v>
      </c>
      <c r="Z12" s="17">
        <v>0.42848955048951298</v>
      </c>
      <c r="AA12" s="17">
        <v>0.47798825570346998</v>
      </c>
      <c r="AB12" s="17">
        <v>0.44918585925009502</v>
      </c>
      <c r="AC12" s="17">
        <v>0.41966148545229898</v>
      </c>
      <c r="AD12" s="17">
        <v>0.44298222242282997</v>
      </c>
      <c r="AE12" s="17"/>
      <c r="AF12" s="17">
        <v>0.36368586103233103</v>
      </c>
      <c r="AG12" s="17">
        <v>0.492212785513507</v>
      </c>
      <c r="AH12" s="17">
        <v>0.407944141495927</v>
      </c>
      <c r="AI12" s="17"/>
      <c r="AJ12" s="17">
        <v>0.39897927609901201</v>
      </c>
      <c r="AK12" s="17">
        <v>0.45898181605191601</v>
      </c>
      <c r="AL12" s="17">
        <v>0.52061879347251805</v>
      </c>
      <c r="AM12" s="17">
        <v>0.23502677103695099</v>
      </c>
      <c r="AN12" s="17">
        <v>0.39785256914270001</v>
      </c>
      <c r="AO12" s="17"/>
      <c r="AP12" s="17">
        <v>0.47064578102735499</v>
      </c>
      <c r="AQ12" s="17">
        <v>0.47157597098950599</v>
      </c>
      <c r="AR12" s="17">
        <v>0.44754070759374298</v>
      </c>
    </row>
    <row r="13" spans="2:44" x14ac:dyDescent="0.5">
      <c r="B13" s="18" t="s">
        <v>356</v>
      </c>
      <c r="C13" s="17">
        <v>0.12221002130084201</v>
      </c>
      <c r="D13" s="17">
        <v>0.14175672366021499</v>
      </c>
      <c r="E13" s="17">
        <v>0.102648384059671</v>
      </c>
      <c r="F13" s="17"/>
      <c r="G13" s="17">
        <v>0.17413365613670301</v>
      </c>
      <c r="H13" s="17">
        <v>0.153488790897851</v>
      </c>
      <c r="I13" s="17">
        <v>0.14076114553114899</v>
      </c>
      <c r="J13" s="17">
        <v>0.123360329087457</v>
      </c>
      <c r="K13" s="17">
        <v>9.0803085375765896E-2</v>
      </c>
      <c r="L13" s="17">
        <v>6.7292875936137198E-2</v>
      </c>
      <c r="M13" s="17"/>
      <c r="N13" s="17">
        <v>0.14236072001483999</v>
      </c>
      <c r="O13" s="17">
        <v>0.129480805992402</v>
      </c>
      <c r="P13" s="17">
        <v>9.79147236375872E-2</v>
      </c>
      <c r="Q13" s="17">
        <v>0.113432656802715</v>
      </c>
      <c r="R13" s="17"/>
      <c r="S13" s="17">
        <v>0.16686880179560901</v>
      </c>
      <c r="T13" s="17">
        <v>0.14331810318938501</v>
      </c>
      <c r="U13" s="17">
        <v>0.103183472317026</v>
      </c>
      <c r="V13" s="17">
        <v>0.11905076954558</v>
      </c>
      <c r="W13" s="17">
        <v>0.109992804000289</v>
      </c>
      <c r="X13" s="17">
        <v>0.12187173998793401</v>
      </c>
      <c r="Y13" s="17">
        <v>0.15636827976391601</v>
      </c>
      <c r="Z13" s="17">
        <v>7.5279084817335196E-2</v>
      </c>
      <c r="AA13" s="17">
        <v>0.13523261351976801</v>
      </c>
      <c r="AB13" s="17">
        <v>7.1887865053960207E-2</v>
      </c>
      <c r="AC13" s="17">
        <v>8.8247934549386606E-2</v>
      </c>
      <c r="AD13" s="17">
        <v>4.2713449854890097E-2</v>
      </c>
      <c r="AE13" s="17"/>
      <c r="AF13" s="17">
        <v>0.102024386122264</v>
      </c>
      <c r="AG13" s="17">
        <v>0.12788867774425</v>
      </c>
      <c r="AH13" s="17">
        <v>0.14850847797033201</v>
      </c>
      <c r="AI13" s="17"/>
      <c r="AJ13" s="17">
        <v>0.10433050183157901</v>
      </c>
      <c r="AK13" s="17">
        <v>0.17916644221460901</v>
      </c>
      <c r="AL13" s="17">
        <v>8.82193629723831E-2</v>
      </c>
      <c r="AM13" s="17">
        <v>5.2844337404595799E-2</v>
      </c>
      <c r="AN13" s="17">
        <v>8.98829795219004E-2</v>
      </c>
      <c r="AO13" s="17"/>
      <c r="AP13" s="17">
        <v>0.12912369847972199</v>
      </c>
      <c r="AQ13" s="17">
        <v>0.173408963266697</v>
      </c>
      <c r="AR13" s="17">
        <v>0.12067623653888</v>
      </c>
    </row>
    <row r="14" spans="2:44" x14ac:dyDescent="0.5">
      <c r="B14" s="18" t="s">
        <v>73</v>
      </c>
      <c r="C14" s="19">
        <v>4.0647932958964197E-2</v>
      </c>
      <c r="D14" s="19">
        <v>2.7356360782795498E-2</v>
      </c>
      <c r="E14" s="19">
        <v>5.37970826058475E-2</v>
      </c>
      <c r="F14" s="19"/>
      <c r="G14" s="19">
        <v>2.0424021523553802E-2</v>
      </c>
      <c r="H14" s="19">
        <v>5.0547824471787003E-2</v>
      </c>
      <c r="I14" s="19">
        <v>4.5329149509304202E-2</v>
      </c>
      <c r="J14" s="19">
        <v>5.1975907205413903E-2</v>
      </c>
      <c r="K14" s="19">
        <v>3.8229010796824302E-2</v>
      </c>
      <c r="L14" s="19">
        <v>3.4635857613701901E-2</v>
      </c>
      <c r="M14" s="19"/>
      <c r="N14" s="19">
        <v>3.23394367024709E-2</v>
      </c>
      <c r="O14" s="19">
        <v>2.7673374541133298E-2</v>
      </c>
      <c r="P14" s="19">
        <v>3.5238518093211602E-2</v>
      </c>
      <c r="Q14" s="19">
        <v>6.8250338515662007E-2</v>
      </c>
      <c r="R14" s="19"/>
      <c r="S14" s="19">
        <v>4.0151582150800301E-2</v>
      </c>
      <c r="T14" s="19">
        <v>4.4882545776545602E-2</v>
      </c>
      <c r="U14" s="19">
        <v>3.4953943478545003E-2</v>
      </c>
      <c r="V14" s="19">
        <v>4.4034028069457103E-2</v>
      </c>
      <c r="W14" s="19">
        <v>2.9014998808214398E-2</v>
      </c>
      <c r="X14" s="19">
        <v>6.8060810138752703E-2</v>
      </c>
      <c r="Y14" s="19">
        <v>6.1477377690427798E-2</v>
      </c>
      <c r="Z14" s="19">
        <v>2.21111359019086E-2</v>
      </c>
      <c r="AA14" s="19">
        <v>2.61811636124521E-2</v>
      </c>
      <c r="AB14" s="19">
        <v>3.4543768725183402E-2</v>
      </c>
      <c r="AC14" s="19">
        <v>2.68204635928499E-2</v>
      </c>
      <c r="AD14" s="19">
        <v>3.8037489373476299E-2</v>
      </c>
      <c r="AE14" s="19"/>
      <c r="AF14" s="19">
        <v>4.2736797221576403E-2</v>
      </c>
      <c r="AG14" s="19">
        <v>2.88725315065461E-2</v>
      </c>
      <c r="AH14" s="19">
        <v>5.9000319435326798E-2</v>
      </c>
      <c r="AI14" s="19"/>
      <c r="AJ14" s="19">
        <v>3.5410041971947602E-2</v>
      </c>
      <c r="AK14" s="19">
        <v>3.0890046695249002E-2</v>
      </c>
      <c r="AL14" s="19">
        <v>3.4098775878487302E-2</v>
      </c>
      <c r="AM14" s="19">
        <v>8.2440279879723605E-2</v>
      </c>
      <c r="AN14" s="19">
        <v>8.3992677992288198E-2</v>
      </c>
      <c r="AO14" s="19"/>
      <c r="AP14" s="19">
        <v>2.4590515912380099E-2</v>
      </c>
      <c r="AQ14" s="19">
        <v>2.8392788296909301E-2</v>
      </c>
      <c r="AR14" s="19">
        <v>2.8843644856579399E-2</v>
      </c>
    </row>
    <row r="15" spans="2:44" x14ac:dyDescent="0.5">
      <c r="B15" s="16"/>
    </row>
    <row r="16" spans="2:44" x14ac:dyDescent="0.5">
      <c r="B16" t="s">
        <v>76</v>
      </c>
    </row>
    <row r="17" spans="2:2" x14ac:dyDescent="0.5">
      <c r="B17" t="s">
        <v>77</v>
      </c>
    </row>
    <row r="19" spans="2:2" x14ac:dyDescent="0.5">
      <c r="B19" s="8" t="str">
        <f>HYPERLINK("#'Contents'!A1", "Return to Contents")</f>
        <v>Return to Contents</v>
      </c>
    </row>
  </sheetData>
  <mergeCells count="8">
    <mergeCell ref="AJ5:AN5"/>
    <mergeCell ref="AP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AR22"/>
  <sheetViews>
    <sheetView showGridLines="0" workbookViewId="0">
      <pane xSplit="2" topLeftCell="C1" activePane="topRight" state="frozen"/>
      <selection pane="topRight"/>
    </sheetView>
  </sheetViews>
  <sheetFormatPr defaultColWidth="10.8203125" defaultRowHeight="14.35" x14ac:dyDescent="0.5"/>
  <cols>
    <col min="2" max="2" width="25.703125" customWidth="1"/>
    <col min="3" max="5" width="10.703125" customWidth="1"/>
    <col min="6" max="6" width="2.17578125" customWidth="1"/>
    <col min="7" max="12" width="10.703125" customWidth="1"/>
    <col min="13" max="13" width="2.17578125" customWidth="1"/>
    <col min="14" max="17" width="10.703125" customWidth="1"/>
    <col min="18" max="18" width="2.17578125" customWidth="1"/>
    <col min="19" max="30" width="10.703125" customWidth="1"/>
    <col min="31" max="31" width="2.17578125" customWidth="1"/>
    <col min="32" max="34" width="10.703125" customWidth="1"/>
    <col min="35" max="35" width="2.17578125" customWidth="1"/>
    <col min="36" max="40" width="10.703125" customWidth="1"/>
    <col min="41" max="41" width="2.17578125" customWidth="1"/>
    <col min="42" max="44" width="10.703125" customWidth="1"/>
    <col min="45" max="45" width="2.17578125" customWidth="1"/>
  </cols>
  <sheetData>
    <row r="2" spans="2:44" ht="40" customHeight="1" x14ac:dyDescent="0.5">
      <c r="D2" s="30" t="s">
        <v>95</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row>
    <row r="5" spans="2:44" ht="30" customHeight="1" x14ac:dyDescent="0.5">
      <c r="B5" s="15"/>
      <c r="C5" s="15"/>
      <c r="D5" s="29" t="s">
        <v>50</v>
      </c>
      <c r="E5" s="29"/>
      <c r="F5" s="15"/>
      <c r="G5" s="29" t="s">
        <v>51</v>
      </c>
      <c r="H5" s="29"/>
      <c r="I5" s="29"/>
      <c r="J5" s="29"/>
      <c r="K5" s="29"/>
      <c r="L5" s="29"/>
      <c r="M5" s="15"/>
      <c r="N5" s="29" t="s">
        <v>52</v>
      </c>
      <c r="O5" s="29"/>
      <c r="P5" s="29"/>
      <c r="Q5" s="29"/>
      <c r="R5" s="15"/>
      <c r="S5" s="29" t="s">
        <v>53</v>
      </c>
      <c r="T5" s="29"/>
      <c r="U5" s="29"/>
      <c r="V5" s="29"/>
      <c r="W5" s="29"/>
      <c r="X5" s="29"/>
      <c r="Y5" s="29"/>
      <c r="Z5" s="29"/>
      <c r="AA5" s="29"/>
      <c r="AB5" s="29"/>
      <c r="AC5" s="29"/>
      <c r="AD5" s="29"/>
      <c r="AE5" s="15"/>
      <c r="AF5" s="29" t="s">
        <v>54</v>
      </c>
      <c r="AG5" s="29"/>
      <c r="AH5" s="29"/>
      <c r="AI5" s="15"/>
      <c r="AJ5" s="29" t="s">
        <v>55</v>
      </c>
      <c r="AK5" s="29"/>
      <c r="AL5" s="29"/>
      <c r="AM5" s="29"/>
      <c r="AN5" s="29"/>
      <c r="AO5" s="15"/>
      <c r="AP5" s="29" t="s">
        <v>56</v>
      </c>
      <c r="AQ5" s="29"/>
      <c r="AR5" s="29"/>
    </row>
    <row r="6" spans="2:44" ht="43" x14ac:dyDescent="0.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row>
    <row r="7" spans="2:44" ht="30" customHeight="1" x14ac:dyDescent="0.5">
      <c r="B7" s="10" t="s">
        <v>18</v>
      </c>
      <c r="C7" s="10">
        <v>2011</v>
      </c>
      <c r="D7" s="10">
        <v>973</v>
      </c>
      <c r="E7" s="10">
        <v>1034</v>
      </c>
      <c r="F7" s="10"/>
      <c r="G7" s="10">
        <v>293</v>
      </c>
      <c r="H7" s="10">
        <v>293</v>
      </c>
      <c r="I7" s="10">
        <v>331</v>
      </c>
      <c r="J7" s="10">
        <v>331</v>
      </c>
      <c r="K7" s="10">
        <v>305</v>
      </c>
      <c r="L7" s="10">
        <v>458</v>
      </c>
      <c r="M7" s="10"/>
      <c r="N7" s="10">
        <v>545</v>
      </c>
      <c r="O7" s="10">
        <v>548</v>
      </c>
      <c r="P7" s="10">
        <v>415</v>
      </c>
      <c r="Q7" s="10">
        <v>498</v>
      </c>
      <c r="R7" s="10"/>
      <c r="S7" s="10">
        <v>288</v>
      </c>
      <c r="T7" s="10">
        <v>268</v>
      </c>
      <c r="U7" s="10">
        <v>162</v>
      </c>
      <c r="V7" s="10">
        <v>184</v>
      </c>
      <c r="W7" s="10">
        <v>142</v>
      </c>
      <c r="X7" s="10">
        <v>193</v>
      </c>
      <c r="Y7" s="10">
        <v>161</v>
      </c>
      <c r="Z7" s="10">
        <v>83</v>
      </c>
      <c r="AA7" s="10">
        <v>227</v>
      </c>
      <c r="AB7" s="10">
        <v>144</v>
      </c>
      <c r="AC7" s="10">
        <v>107</v>
      </c>
      <c r="AD7" s="10">
        <v>52</v>
      </c>
      <c r="AE7" s="10"/>
      <c r="AF7" s="10">
        <v>728</v>
      </c>
      <c r="AG7" s="10">
        <v>785</v>
      </c>
      <c r="AH7" s="10">
        <v>299</v>
      </c>
      <c r="AI7" s="10"/>
      <c r="AJ7" s="10">
        <v>692</v>
      </c>
      <c r="AK7" s="10">
        <v>539</v>
      </c>
      <c r="AL7" s="10">
        <v>143</v>
      </c>
      <c r="AM7" s="10">
        <v>38</v>
      </c>
      <c r="AN7" s="10">
        <v>294</v>
      </c>
      <c r="AO7" s="10"/>
      <c r="AP7" s="10">
        <v>390</v>
      </c>
      <c r="AQ7" s="10">
        <v>732</v>
      </c>
      <c r="AR7" s="10">
        <v>133</v>
      </c>
    </row>
    <row r="8" spans="2:44" ht="30" customHeight="1" x14ac:dyDescent="0.5">
      <c r="B8" s="11" t="s">
        <v>19</v>
      </c>
      <c r="C8" s="11">
        <v>2011</v>
      </c>
      <c r="D8" s="11">
        <v>992</v>
      </c>
      <c r="E8" s="11">
        <v>1015</v>
      </c>
      <c r="F8" s="11"/>
      <c r="G8" s="11">
        <v>280</v>
      </c>
      <c r="H8" s="11">
        <v>341</v>
      </c>
      <c r="I8" s="11">
        <v>343</v>
      </c>
      <c r="J8" s="11">
        <v>343</v>
      </c>
      <c r="K8" s="11">
        <v>283</v>
      </c>
      <c r="L8" s="11">
        <v>420</v>
      </c>
      <c r="M8" s="11"/>
      <c r="N8" s="11">
        <v>541</v>
      </c>
      <c r="O8" s="11">
        <v>522</v>
      </c>
      <c r="P8" s="11">
        <v>441</v>
      </c>
      <c r="Q8" s="11">
        <v>502</v>
      </c>
      <c r="R8" s="11"/>
      <c r="S8" s="11">
        <v>282</v>
      </c>
      <c r="T8" s="11">
        <v>261</v>
      </c>
      <c r="U8" s="11">
        <v>161</v>
      </c>
      <c r="V8" s="11">
        <v>181</v>
      </c>
      <c r="W8" s="11">
        <v>141</v>
      </c>
      <c r="X8" s="11">
        <v>181</v>
      </c>
      <c r="Y8" s="11">
        <v>161</v>
      </c>
      <c r="Z8" s="11">
        <v>80</v>
      </c>
      <c r="AA8" s="11">
        <v>221</v>
      </c>
      <c r="AB8" s="11">
        <v>181</v>
      </c>
      <c r="AC8" s="11">
        <v>101</v>
      </c>
      <c r="AD8" s="11">
        <v>60</v>
      </c>
      <c r="AE8" s="11"/>
      <c r="AF8" s="11">
        <v>714</v>
      </c>
      <c r="AG8" s="11">
        <v>797</v>
      </c>
      <c r="AH8" s="11">
        <v>308</v>
      </c>
      <c r="AI8" s="11"/>
      <c r="AJ8" s="11">
        <v>674</v>
      </c>
      <c r="AK8" s="11">
        <v>545</v>
      </c>
      <c r="AL8" s="11">
        <v>138</v>
      </c>
      <c r="AM8" s="11">
        <v>36</v>
      </c>
      <c r="AN8" s="11">
        <v>298</v>
      </c>
      <c r="AO8" s="11"/>
      <c r="AP8" s="11">
        <v>383</v>
      </c>
      <c r="AQ8" s="11">
        <v>736</v>
      </c>
      <c r="AR8" s="11">
        <v>130</v>
      </c>
    </row>
    <row r="9" spans="2:44" x14ac:dyDescent="0.5">
      <c r="B9" s="18" t="s">
        <v>82</v>
      </c>
      <c r="C9" s="17">
        <v>6.7768602185509702E-2</v>
      </c>
      <c r="D9" s="17">
        <v>8.6804724826441096E-2</v>
      </c>
      <c r="E9" s="17">
        <v>4.9430975399274803E-2</v>
      </c>
      <c r="F9" s="17"/>
      <c r="G9" s="17">
        <v>6.45285579939604E-2</v>
      </c>
      <c r="H9" s="17">
        <v>7.6584265009585206E-2</v>
      </c>
      <c r="I9" s="17">
        <v>6.55959086788728E-2</v>
      </c>
      <c r="J9" s="17">
        <v>7.3188271094326296E-2</v>
      </c>
      <c r="K9" s="17">
        <v>5.3857773044226301E-2</v>
      </c>
      <c r="L9" s="17">
        <v>6.9495919057812494E-2</v>
      </c>
      <c r="M9" s="17"/>
      <c r="N9" s="17">
        <v>8.7450326852847995E-2</v>
      </c>
      <c r="O9" s="17">
        <v>5.4377648430413698E-2</v>
      </c>
      <c r="P9" s="17">
        <v>4.9961590277585601E-2</v>
      </c>
      <c r="Q9" s="17">
        <v>7.6800474849756897E-2</v>
      </c>
      <c r="R9" s="17"/>
      <c r="S9" s="17">
        <v>6.9427672022954107E-2</v>
      </c>
      <c r="T9" s="17">
        <v>5.8939450387848799E-2</v>
      </c>
      <c r="U9" s="17">
        <v>9.1805986903701994E-2</v>
      </c>
      <c r="V9" s="17">
        <v>5.5122117753491497E-2</v>
      </c>
      <c r="W9" s="17">
        <v>6.2186347109696498E-2</v>
      </c>
      <c r="X9" s="17">
        <v>4.7269545271348003E-2</v>
      </c>
      <c r="Y9" s="17">
        <v>0.10177263928215199</v>
      </c>
      <c r="Z9" s="17">
        <v>0.11528965832256199</v>
      </c>
      <c r="AA9" s="17">
        <v>7.6405314045386502E-2</v>
      </c>
      <c r="AB9" s="17">
        <v>5.6322135088666E-2</v>
      </c>
      <c r="AC9" s="17">
        <v>6.4782987647080501E-2</v>
      </c>
      <c r="AD9" s="17">
        <v>0</v>
      </c>
      <c r="AE9" s="17"/>
      <c r="AF9" s="17">
        <v>7.0850340543896606E-2</v>
      </c>
      <c r="AG9" s="17">
        <v>8.4468951986477803E-2</v>
      </c>
      <c r="AH9" s="17">
        <v>2.81059044703863E-2</v>
      </c>
      <c r="AI9" s="17"/>
      <c r="AJ9" s="17">
        <v>6.8684983832693294E-2</v>
      </c>
      <c r="AK9" s="17">
        <v>0.115370325102091</v>
      </c>
      <c r="AL9" s="17">
        <v>3.3543341356813E-2</v>
      </c>
      <c r="AM9" s="17">
        <v>0.132065516361314</v>
      </c>
      <c r="AN9" s="17">
        <v>2.5736488521979999E-2</v>
      </c>
      <c r="AO9" s="17"/>
      <c r="AP9" s="17">
        <v>7.7834384034657103E-2</v>
      </c>
      <c r="AQ9" s="17">
        <v>0.104561648021083</v>
      </c>
      <c r="AR9" s="17">
        <v>2.9575393935922099E-2</v>
      </c>
    </row>
    <row r="10" spans="2:44" x14ac:dyDescent="0.5">
      <c r="B10" s="18" t="s">
        <v>83</v>
      </c>
      <c r="C10" s="17">
        <v>0.27407478837264199</v>
      </c>
      <c r="D10" s="17">
        <v>0.31113986505715402</v>
      </c>
      <c r="E10" s="17">
        <v>0.238927614644592</v>
      </c>
      <c r="F10" s="17"/>
      <c r="G10" s="17">
        <v>0.31589888704285801</v>
      </c>
      <c r="H10" s="17">
        <v>0.34488371634100701</v>
      </c>
      <c r="I10" s="17">
        <v>0.25230643711911799</v>
      </c>
      <c r="J10" s="17">
        <v>0.23474030948775099</v>
      </c>
      <c r="K10" s="17">
        <v>0.23783077221287499</v>
      </c>
      <c r="L10" s="17">
        <v>0.26304797037635702</v>
      </c>
      <c r="M10" s="17"/>
      <c r="N10" s="17">
        <v>0.299477130454951</v>
      </c>
      <c r="O10" s="17">
        <v>0.27818013502318301</v>
      </c>
      <c r="P10" s="17">
        <v>0.29255249811689699</v>
      </c>
      <c r="Q10" s="17">
        <v>0.22281412528984301</v>
      </c>
      <c r="R10" s="17"/>
      <c r="S10" s="17">
        <v>0.33671232257426797</v>
      </c>
      <c r="T10" s="17">
        <v>0.232525579991405</v>
      </c>
      <c r="U10" s="17">
        <v>0.22209340077016801</v>
      </c>
      <c r="V10" s="17">
        <v>0.20332156435226501</v>
      </c>
      <c r="W10" s="17">
        <v>0.220637778770163</v>
      </c>
      <c r="X10" s="17">
        <v>0.30998498497772498</v>
      </c>
      <c r="Y10" s="17">
        <v>0.237474621898772</v>
      </c>
      <c r="Z10" s="17">
        <v>0.28468016204303498</v>
      </c>
      <c r="AA10" s="17">
        <v>0.37959107795916402</v>
      </c>
      <c r="AB10" s="17">
        <v>0.29848374176737602</v>
      </c>
      <c r="AC10" s="17">
        <v>0.24055659880151201</v>
      </c>
      <c r="AD10" s="17">
        <v>0.20889929077228001</v>
      </c>
      <c r="AE10" s="17"/>
      <c r="AF10" s="17">
        <v>0.25343727318763598</v>
      </c>
      <c r="AG10" s="17">
        <v>0.31450997823586901</v>
      </c>
      <c r="AH10" s="17">
        <v>0.239852258839132</v>
      </c>
      <c r="AI10" s="17"/>
      <c r="AJ10" s="17">
        <v>0.26688968534454699</v>
      </c>
      <c r="AK10" s="17">
        <v>0.37238969006350398</v>
      </c>
      <c r="AL10" s="17">
        <v>0.30808636262118799</v>
      </c>
      <c r="AM10" s="17">
        <v>0.210318414731751</v>
      </c>
      <c r="AN10" s="17">
        <v>0.173257285029502</v>
      </c>
      <c r="AO10" s="17"/>
      <c r="AP10" s="17">
        <v>0.38864760609764498</v>
      </c>
      <c r="AQ10" s="17">
        <v>0.38267985078622602</v>
      </c>
      <c r="AR10" s="17">
        <v>0.254163219674376</v>
      </c>
    </row>
    <row r="11" spans="2:44" x14ac:dyDescent="0.5">
      <c r="B11" s="18" t="s">
        <v>84</v>
      </c>
      <c r="C11" s="17">
        <v>0.29456107820397298</v>
      </c>
      <c r="D11" s="17">
        <v>0.27347938745553002</v>
      </c>
      <c r="E11" s="17">
        <v>0.31632003057091701</v>
      </c>
      <c r="F11" s="17"/>
      <c r="G11" s="17">
        <v>0.31580529644519001</v>
      </c>
      <c r="H11" s="17">
        <v>0.26511857298900499</v>
      </c>
      <c r="I11" s="17">
        <v>0.28523178059509602</v>
      </c>
      <c r="J11" s="17">
        <v>0.27495401245222301</v>
      </c>
      <c r="K11" s="17">
        <v>0.32929008157749201</v>
      </c>
      <c r="L11" s="17">
        <v>0.30453793824862901</v>
      </c>
      <c r="M11" s="17"/>
      <c r="N11" s="17">
        <v>0.27357505920488601</v>
      </c>
      <c r="O11" s="17">
        <v>0.27435772987753698</v>
      </c>
      <c r="P11" s="17">
        <v>0.310285395681619</v>
      </c>
      <c r="Q11" s="17">
        <v>0.32730602937585501</v>
      </c>
      <c r="R11" s="17"/>
      <c r="S11" s="17">
        <v>0.28128432424511801</v>
      </c>
      <c r="T11" s="17">
        <v>0.32988814812142198</v>
      </c>
      <c r="U11" s="17">
        <v>0.316231180549436</v>
      </c>
      <c r="V11" s="17">
        <v>0.29757601945413198</v>
      </c>
      <c r="W11" s="17">
        <v>0.333676407509512</v>
      </c>
      <c r="X11" s="17">
        <v>0.28184798153353402</v>
      </c>
      <c r="Y11" s="17">
        <v>0.31107362055325899</v>
      </c>
      <c r="Z11" s="17">
        <v>0.22624496353305101</v>
      </c>
      <c r="AA11" s="17">
        <v>0.218659200155114</v>
      </c>
      <c r="AB11" s="17">
        <v>0.29626784288007302</v>
      </c>
      <c r="AC11" s="17">
        <v>0.33950013207032598</v>
      </c>
      <c r="AD11" s="17">
        <v>0.32805586291363797</v>
      </c>
      <c r="AE11" s="17"/>
      <c r="AF11" s="17">
        <v>0.27812568162322499</v>
      </c>
      <c r="AG11" s="17">
        <v>0.27927365531486098</v>
      </c>
      <c r="AH11" s="17">
        <v>0.32745934212113298</v>
      </c>
      <c r="AI11" s="17"/>
      <c r="AJ11" s="17">
        <v>0.31813247313381299</v>
      </c>
      <c r="AK11" s="17">
        <v>0.25799873445940102</v>
      </c>
      <c r="AL11" s="17">
        <v>0.32251409798247499</v>
      </c>
      <c r="AM11" s="17">
        <v>0.25359779354308598</v>
      </c>
      <c r="AN11" s="17">
        <v>0.313369839859791</v>
      </c>
      <c r="AO11" s="17"/>
      <c r="AP11" s="17">
        <v>0.32119923306932702</v>
      </c>
      <c r="AQ11" s="17">
        <v>0.28914144675643699</v>
      </c>
      <c r="AR11" s="17">
        <v>0.331000279901078</v>
      </c>
    </row>
    <row r="12" spans="2:44" x14ac:dyDescent="0.5">
      <c r="B12" s="18" t="s">
        <v>85</v>
      </c>
      <c r="C12" s="17">
        <v>0.199409039158851</v>
      </c>
      <c r="D12" s="17">
        <v>0.18322690154139501</v>
      </c>
      <c r="E12" s="17">
        <v>0.21396944447435801</v>
      </c>
      <c r="F12" s="17"/>
      <c r="G12" s="17">
        <v>0.172683720048564</v>
      </c>
      <c r="H12" s="17">
        <v>0.18060516703756099</v>
      </c>
      <c r="I12" s="17">
        <v>0.23299756825342399</v>
      </c>
      <c r="J12" s="17">
        <v>0.21236860846612199</v>
      </c>
      <c r="K12" s="17">
        <v>0.19105603411070601</v>
      </c>
      <c r="L12" s="17">
        <v>0.20009597393207601</v>
      </c>
      <c r="M12" s="17"/>
      <c r="N12" s="17">
        <v>0.186131114970913</v>
      </c>
      <c r="O12" s="17">
        <v>0.240076628499515</v>
      </c>
      <c r="P12" s="17">
        <v>0.18416292202000001</v>
      </c>
      <c r="Q12" s="17">
        <v>0.18474932294985599</v>
      </c>
      <c r="R12" s="17"/>
      <c r="S12" s="17">
        <v>0.20524055201459601</v>
      </c>
      <c r="T12" s="17">
        <v>0.21458858128335101</v>
      </c>
      <c r="U12" s="17">
        <v>0.25596557617777999</v>
      </c>
      <c r="V12" s="17">
        <v>0.23678067967920199</v>
      </c>
      <c r="W12" s="17">
        <v>0.207926372109041</v>
      </c>
      <c r="X12" s="17">
        <v>0.20232090651911699</v>
      </c>
      <c r="Y12" s="17">
        <v>0.128216601773568</v>
      </c>
      <c r="Z12" s="17">
        <v>0.177432772362175</v>
      </c>
      <c r="AA12" s="17">
        <v>0.169225339100496</v>
      </c>
      <c r="AB12" s="17">
        <v>0.19354534887774699</v>
      </c>
      <c r="AC12" s="17">
        <v>0.162460020054081</v>
      </c>
      <c r="AD12" s="17">
        <v>0.224179360992452</v>
      </c>
      <c r="AE12" s="17"/>
      <c r="AF12" s="17">
        <v>0.203994144942375</v>
      </c>
      <c r="AG12" s="17">
        <v>0.197951315007208</v>
      </c>
      <c r="AH12" s="17">
        <v>0.19680759099564099</v>
      </c>
      <c r="AI12" s="17"/>
      <c r="AJ12" s="17">
        <v>0.20796565347278401</v>
      </c>
      <c r="AK12" s="17">
        <v>0.16273024476874601</v>
      </c>
      <c r="AL12" s="17">
        <v>0.217783659703736</v>
      </c>
      <c r="AM12" s="17">
        <v>0.169211704372912</v>
      </c>
      <c r="AN12" s="17">
        <v>0.218493268970048</v>
      </c>
      <c r="AO12" s="17"/>
      <c r="AP12" s="17">
        <v>0.15349797311144101</v>
      </c>
      <c r="AQ12" s="17">
        <v>0.14436757825267699</v>
      </c>
      <c r="AR12" s="17">
        <v>0.31197363745416901</v>
      </c>
    </row>
    <row r="13" spans="2:44" x14ac:dyDescent="0.5">
      <c r="B13" s="18" t="s">
        <v>86</v>
      </c>
      <c r="C13" s="17">
        <v>0.12213980542616</v>
      </c>
      <c r="D13" s="17">
        <v>0.120408047536099</v>
      </c>
      <c r="E13" s="17">
        <v>0.122423219684476</v>
      </c>
      <c r="F13" s="17"/>
      <c r="G13" s="17">
        <v>6.5820682622080698E-2</v>
      </c>
      <c r="H13" s="17">
        <v>7.71736237414479E-2</v>
      </c>
      <c r="I13" s="17">
        <v>0.14082552297397399</v>
      </c>
      <c r="J13" s="17">
        <v>0.16331831114600101</v>
      </c>
      <c r="K13" s="17">
        <v>0.1459506403237</v>
      </c>
      <c r="L13" s="17">
        <v>0.131230448308324</v>
      </c>
      <c r="M13" s="17"/>
      <c r="N13" s="17">
        <v>0.108601878824499</v>
      </c>
      <c r="O13" s="17">
        <v>0.113020013690663</v>
      </c>
      <c r="P13" s="17">
        <v>0.13052035151564301</v>
      </c>
      <c r="Q13" s="17">
        <v>0.138281164617374</v>
      </c>
      <c r="R13" s="17"/>
      <c r="S13" s="17">
        <v>7.7606599995234699E-2</v>
      </c>
      <c r="T13" s="17">
        <v>0.124900580813917</v>
      </c>
      <c r="U13" s="17">
        <v>9.49972440641879E-2</v>
      </c>
      <c r="V13" s="17">
        <v>0.15718104994047299</v>
      </c>
      <c r="W13" s="17">
        <v>0.14193679116957</v>
      </c>
      <c r="X13" s="17">
        <v>0.107427383359305</v>
      </c>
      <c r="Y13" s="17">
        <v>0.16246848166384001</v>
      </c>
      <c r="Z13" s="17">
        <v>0.142955079075683</v>
      </c>
      <c r="AA13" s="17">
        <v>0.103802047087934</v>
      </c>
      <c r="AB13" s="17">
        <v>0.128709842105376</v>
      </c>
      <c r="AC13" s="17">
        <v>0.12914013077102601</v>
      </c>
      <c r="AD13" s="17">
        <v>0.18432495052102599</v>
      </c>
      <c r="AE13" s="17"/>
      <c r="AF13" s="17">
        <v>0.166810742965352</v>
      </c>
      <c r="AG13" s="17">
        <v>9.0510725486822305E-2</v>
      </c>
      <c r="AH13" s="17">
        <v>0.13164006963180799</v>
      </c>
      <c r="AI13" s="17"/>
      <c r="AJ13" s="17">
        <v>0.123240906643987</v>
      </c>
      <c r="AK13" s="17">
        <v>7.0013712229663905E-2</v>
      </c>
      <c r="AL13" s="17">
        <v>9.0261819809427102E-2</v>
      </c>
      <c r="AM13" s="17">
        <v>0.21017001547644301</v>
      </c>
      <c r="AN13" s="17">
        <v>0.16594594413459801</v>
      </c>
      <c r="AO13" s="17"/>
      <c r="AP13" s="17">
        <v>4.10102778218841E-2</v>
      </c>
      <c r="AQ13" s="17">
        <v>5.5376498897322997E-2</v>
      </c>
      <c r="AR13" s="17">
        <v>5.1536813150579203E-2</v>
      </c>
    </row>
    <row r="14" spans="2:44" x14ac:dyDescent="0.5">
      <c r="B14" s="18" t="s">
        <v>87</v>
      </c>
      <c r="C14" s="17">
        <v>4.2046686652863402E-2</v>
      </c>
      <c r="D14" s="17">
        <v>2.4941073583380501E-2</v>
      </c>
      <c r="E14" s="17">
        <v>5.8928715226382697E-2</v>
      </c>
      <c r="F14" s="17"/>
      <c r="G14" s="17">
        <v>6.5262855847347201E-2</v>
      </c>
      <c r="H14" s="17">
        <v>5.5634654881393603E-2</v>
      </c>
      <c r="I14" s="17">
        <v>2.3042782379514001E-2</v>
      </c>
      <c r="J14" s="17">
        <v>4.1430487353577197E-2</v>
      </c>
      <c r="K14" s="17">
        <v>4.2014698731000701E-2</v>
      </c>
      <c r="L14" s="17">
        <v>3.1591750076802497E-2</v>
      </c>
      <c r="M14" s="17"/>
      <c r="N14" s="17">
        <v>4.4764489691902602E-2</v>
      </c>
      <c r="O14" s="17">
        <v>3.9987844478689298E-2</v>
      </c>
      <c r="P14" s="17">
        <v>3.2517242388256498E-2</v>
      </c>
      <c r="Q14" s="17">
        <v>5.0048882917314901E-2</v>
      </c>
      <c r="R14" s="17"/>
      <c r="S14" s="17">
        <v>2.9728529147828898E-2</v>
      </c>
      <c r="T14" s="17">
        <v>3.9157659402055199E-2</v>
      </c>
      <c r="U14" s="17">
        <v>1.8906611534725799E-2</v>
      </c>
      <c r="V14" s="17">
        <v>5.0018568820437502E-2</v>
      </c>
      <c r="W14" s="17">
        <v>3.3636303332016997E-2</v>
      </c>
      <c r="X14" s="17">
        <v>5.1149198338970303E-2</v>
      </c>
      <c r="Y14" s="17">
        <v>5.8994034828408398E-2</v>
      </c>
      <c r="Z14" s="17">
        <v>5.3397364663494297E-2</v>
      </c>
      <c r="AA14" s="17">
        <v>5.2317021651905098E-2</v>
      </c>
      <c r="AB14" s="17">
        <v>2.6671089280761898E-2</v>
      </c>
      <c r="AC14" s="17">
        <v>6.3560130655974101E-2</v>
      </c>
      <c r="AD14" s="17">
        <v>5.4540534800603897E-2</v>
      </c>
      <c r="AE14" s="17"/>
      <c r="AF14" s="17">
        <v>2.6781816737515701E-2</v>
      </c>
      <c r="AG14" s="17">
        <v>3.3285373968762202E-2</v>
      </c>
      <c r="AH14" s="17">
        <v>7.6134833941900001E-2</v>
      </c>
      <c r="AI14" s="17"/>
      <c r="AJ14" s="17">
        <v>1.5086297572176799E-2</v>
      </c>
      <c r="AK14" s="17">
        <v>2.1497293376593701E-2</v>
      </c>
      <c r="AL14" s="17">
        <v>2.7810718526360498E-2</v>
      </c>
      <c r="AM14" s="17">
        <v>2.46365555144934E-2</v>
      </c>
      <c r="AN14" s="17">
        <v>0.10319717348408</v>
      </c>
      <c r="AO14" s="17"/>
      <c r="AP14" s="17">
        <v>1.78105258650447E-2</v>
      </c>
      <c r="AQ14" s="17">
        <v>2.3872977286253701E-2</v>
      </c>
      <c r="AR14" s="17">
        <v>2.17506558838759E-2</v>
      </c>
    </row>
    <row r="15" spans="2:44" x14ac:dyDescent="0.5">
      <c r="B15" s="18" t="s">
        <v>88</v>
      </c>
      <c r="C15" s="21">
        <v>0.34184339055815199</v>
      </c>
      <c r="D15" s="21">
        <v>0.39794458988359499</v>
      </c>
      <c r="E15" s="21">
        <v>0.28835859004386699</v>
      </c>
      <c r="F15" s="21"/>
      <c r="G15" s="21">
        <v>0.38042744503681902</v>
      </c>
      <c r="H15" s="21">
        <v>0.42146798135059199</v>
      </c>
      <c r="I15" s="21">
        <v>0.31790234579799098</v>
      </c>
      <c r="J15" s="21">
        <v>0.307928580582078</v>
      </c>
      <c r="K15" s="21">
        <v>0.29168854525710203</v>
      </c>
      <c r="L15" s="21">
        <v>0.33254388943416902</v>
      </c>
      <c r="M15" s="21"/>
      <c r="N15" s="21">
        <v>0.38692745730779898</v>
      </c>
      <c r="O15" s="21">
        <v>0.33255778345359599</v>
      </c>
      <c r="P15" s="21">
        <v>0.342514088394482</v>
      </c>
      <c r="Q15" s="21">
        <v>0.29961460013960001</v>
      </c>
      <c r="R15" s="21"/>
      <c r="S15" s="21">
        <v>0.406139994597222</v>
      </c>
      <c r="T15" s="21">
        <v>0.29146503037925398</v>
      </c>
      <c r="U15" s="21">
        <v>0.31389938767386999</v>
      </c>
      <c r="V15" s="21">
        <v>0.25844368210575602</v>
      </c>
      <c r="W15" s="21">
        <v>0.28282412587986</v>
      </c>
      <c r="X15" s="21">
        <v>0.357254530249073</v>
      </c>
      <c r="Y15" s="21">
        <v>0.33924726118092502</v>
      </c>
      <c r="Z15" s="21">
        <v>0.39996982036559697</v>
      </c>
      <c r="AA15" s="21">
        <v>0.455996392004551</v>
      </c>
      <c r="AB15" s="21">
        <v>0.35480587685604198</v>
      </c>
      <c r="AC15" s="21">
        <v>0.30533958644859199</v>
      </c>
      <c r="AD15" s="21">
        <v>0.20889929077228001</v>
      </c>
      <c r="AE15" s="21"/>
      <c r="AF15" s="21">
        <v>0.32428761373153198</v>
      </c>
      <c r="AG15" s="21">
        <v>0.39897893022234698</v>
      </c>
      <c r="AH15" s="21">
        <v>0.26795816330951799</v>
      </c>
      <c r="AI15" s="21"/>
      <c r="AJ15" s="21">
        <v>0.33557466917723999</v>
      </c>
      <c r="AK15" s="21">
        <v>0.48776001516559497</v>
      </c>
      <c r="AL15" s="21">
        <v>0.34162970397800102</v>
      </c>
      <c r="AM15" s="21">
        <v>0.34238393109306497</v>
      </c>
      <c r="AN15" s="21">
        <v>0.19899377355148301</v>
      </c>
      <c r="AO15" s="21"/>
      <c r="AP15" s="21">
        <v>0.46648199013230202</v>
      </c>
      <c r="AQ15" s="21">
        <v>0.48724149880730899</v>
      </c>
      <c r="AR15" s="21">
        <v>0.28373861361029801</v>
      </c>
    </row>
    <row r="16" spans="2:44" x14ac:dyDescent="0.5">
      <c r="B16" s="18" t="s">
        <v>89</v>
      </c>
      <c r="C16" s="21">
        <v>0.32154884458501098</v>
      </c>
      <c r="D16" s="21">
        <v>0.303634949077494</v>
      </c>
      <c r="E16" s="21">
        <v>0.33639266415883401</v>
      </c>
      <c r="F16" s="21"/>
      <c r="G16" s="21">
        <v>0.23850440267064399</v>
      </c>
      <c r="H16" s="21">
        <v>0.257778790779009</v>
      </c>
      <c r="I16" s="21">
        <v>0.37382309122739898</v>
      </c>
      <c r="J16" s="21">
        <v>0.37568691961212197</v>
      </c>
      <c r="K16" s="21">
        <v>0.33700667443440502</v>
      </c>
      <c r="L16" s="21">
        <v>0.33132642224039899</v>
      </c>
      <c r="M16" s="21"/>
      <c r="N16" s="21">
        <v>0.29473299379541301</v>
      </c>
      <c r="O16" s="21">
        <v>0.353096642190178</v>
      </c>
      <c r="P16" s="21">
        <v>0.31468327353564202</v>
      </c>
      <c r="Q16" s="21">
        <v>0.32303048756722902</v>
      </c>
      <c r="R16" s="21"/>
      <c r="S16" s="21">
        <v>0.28284715200983002</v>
      </c>
      <c r="T16" s="21">
        <v>0.33948916209726798</v>
      </c>
      <c r="U16" s="21">
        <v>0.35096282024196801</v>
      </c>
      <c r="V16" s="21">
        <v>0.39396172961967502</v>
      </c>
      <c r="W16" s="21">
        <v>0.349863163278611</v>
      </c>
      <c r="X16" s="21">
        <v>0.30974828987842301</v>
      </c>
      <c r="Y16" s="21">
        <v>0.29068508343740801</v>
      </c>
      <c r="Z16" s="21">
        <v>0.32038785143785797</v>
      </c>
      <c r="AA16" s="21">
        <v>0.27302738618842998</v>
      </c>
      <c r="AB16" s="21">
        <v>0.322255190983123</v>
      </c>
      <c r="AC16" s="21">
        <v>0.29160015082510699</v>
      </c>
      <c r="AD16" s="21">
        <v>0.40850431151347799</v>
      </c>
      <c r="AE16" s="21"/>
      <c r="AF16" s="21">
        <v>0.37080488790772598</v>
      </c>
      <c r="AG16" s="21">
        <v>0.28846204049403001</v>
      </c>
      <c r="AH16" s="21">
        <v>0.32844766062744901</v>
      </c>
      <c r="AI16" s="21"/>
      <c r="AJ16" s="21">
        <v>0.33120656011677002</v>
      </c>
      <c r="AK16" s="21">
        <v>0.23274395699841</v>
      </c>
      <c r="AL16" s="21">
        <v>0.30804547951316302</v>
      </c>
      <c r="AM16" s="21">
        <v>0.37938171984935498</v>
      </c>
      <c r="AN16" s="21">
        <v>0.38443921310464602</v>
      </c>
      <c r="AO16" s="21"/>
      <c r="AP16" s="21">
        <v>0.19450825093332499</v>
      </c>
      <c r="AQ16" s="21">
        <v>0.19974407715</v>
      </c>
      <c r="AR16" s="21">
        <v>0.36351045060474801</v>
      </c>
    </row>
    <row r="17" spans="2:44" x14ac:dyDescent="0.5">
      <c r="B17" s="18" t="s">
        <v>90</v>
      </c>
      <c r="C17" s="22">
        <v>2.0294545973140302E-2</v>
      </c>
      <c r="D17" s="22">
        <v>9.4309640806101394E-2</v>
      </c>
      <c r="E17" s="22">
        <v>-4.8034074114966699E-2</v>
      </c>
      <c r="F17" s="22"/>
      <c r="G17" s="22">
        <v>0.14192304236617401</v>
      </c>
      <c r="H17" s="22">
        <v>0.16368919057158299</v>
      </c>
      <c r="I17" s="22">
        <v>-5.5920745429408197E-2</v>
      </c>
      <c r="J17" s="22">
        <v>-6.7758339030044801E-2</v>
      </c>
      <c r="K17" s="22">
        <v>-4.53181291773034E-2</v>
      </c>
      <c r="L17" s="22">
        <v>1.2174671937695801E-3</v>
      </c>
      <c r="M17" s="22"/>
      <c r="N17" s="22">
        <v>9.2194463512385999E-2</v>
      </c>
      <c r="O17" s="22">
        <v>-2.0538858736581601E-2</v>
      </c>
      <c r="P17" s="22">
        <v>2.7830814858840099E-2</v>
      </c>
      <c r="Q17" s="22">
        <v>-2.3415887427629001E-2</v>
      </c>
      <c r="R17" s="22"/>
      <c r="S17" s="22">
        <v>0.123292842587392</v>
      </c>
      <c r="T17" s="22">
        <v>-4.8024131718014E-2</v>
      </c>
      <c r="U17" s="22">
        <v>-3.7063432568098402E-2</v>
      </c>
      <c r="V17" s="22">
        <v>-0.13551804751391899</v>
      </c>
      <c r="W17" s="22">
        <v>-6.7039037398750903E-2</v>
      </c>
      <c r="X17" s="22">
        <v>4.7506240370650397E-2</v>
      </c>
      <c r="Y17" s="22">
        <v>4.85621777435171E-2</v>
      </c>
      <c r="Z17" s="22">
        <v>7.9581968927739194E-2</v>
      </c>
      <c r="AA17" s="22">
        <v>0.18296900581612099</v>
      </c>
      <c r="AB17" s="22">
        <v>3.2550685872919399E-2</v>
      </c>
      <c r="AC17" s="22">
        <v>1.37394356234852E-2</v>
      </c>
      <c r="AD17" s="22">
        <v>-0.19960502074119801</v>
      </c>
      <c r="AE17" s="22"/>
      <c r="AF17" s="22">
        <v>-4.6517274176194098E-2</v>
      </c>
      <c r="AG17" s="22">
        <v>0.110516889728316</v>
      </c>
      <c r="AH17" s="22">
        <v>-6.0489497317930602E-2</v>
      </c>
      <c r="AI17" s="22"/>
      <c r="AJ17" s="22">
        <v>4.3681090604703599E-3</v>
      </c>
      <c r="AK17" s="22">
        <v>0.25501605816718498</v>
      </c>
      <c r="AL17" s="22">
        <v>3.3584224464838303E-2</v>
      </c>
      <c r="AM17" s="22">
        <v>-3.6997788756290201E-2</v>
      </c>
      <c r="AN17" s="22">
        <v>-0.18544543955316301</v>
      </c>
      <c r="AO17" s="22"/>
      <c r="AP17" s="22">
        <v>0.27197373919897699</v>
      </c>
      <c r="AQ17" s="22">
        <v>0.28749742165730902</v>
      </c>
      <c r="AR17" s="22">
        <v>-7.9771836994450604E-2</v>
      </c>
    </row>
    <row r="18" spans="2:44" x14ac:dyDescent="0.5">
      <c r="B18" s="16"/>
    </row>
    <row r="19" spans="2:44" x14ac:dyDescent="0.5">
      <c r="B19" t="s">
        <v>76</v>
      </c>
    </row>
    <row r="20" spans="2:44" x14ac:dyDescent="0.5">
      <c r="B20" t="s">
        <v>77</v>
      </c>
    </row>
    <row r="22" spans="2:44" x14ac:dyDescent="0.5">
      <c r="B22" s="8" t="str">
        <f>HYPERLINK("#'Contents'!A1", "Return to Contents")</f>
        <v>Return to Contents</v>
      </c>
    </row>
  </sheetData>
  <mergeCells count="8">
    <mergeCell ref="AJ5:AN5"/>
    <mergeCell ref="AP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B2:AR19"/>
  <sheetViews>
    <sheetView showGridLines="0" workbookViewId="0">
      <pane xSplit="2" topLeftCell="C1" activePane="topRight" state="frozen"/>
      <selection pane="topRight"/>
    </sheetView>
  </sheetViews>
  <sheetFormatPr defaultColWidth="10.8203125" defaultRowHeight="14.35" x14ac:dyDescent="0.5"/>
  <cols>
    <col min="2" max="2" width="25.703125" customWidth="1"/>
    <col min="3" max="5" width="10.703125" customWidth="1"/>
    <col min="6" max="6" width="2.17578125" customWidth="1"/>
    <col min="7" max="12" width="10.703125" customWidth="1"/>
    <col min="13" max="13" width="2.17578125" customWidth="1"/>
    <col min="14" max="17" width="10.703125" customWidth="1"/>
    <col min="18" max="18" width="2.17578125" customWidth="1"/>
    <col min="19" max="30" width="10.703125" customWidth="1"/>
    <col min="31" max="31" width="2.17578125" customWidth="1"/>
    <col min="32" max="34" width="10.703125" customWidth="1"/>
    <col min="35" max="35" width="2.17578125" customWidth="1"/>
    <col min="36" max="40" width="10.703125" customWidth="1"/>
    <col min="41" max="41" width="2.17578125" customWidth="1"/>
    <col min="42" max="44" width="10.703125" customWidth="1"/>
    <col min="45" max="45" width="2.17578125" customWidth="1"/>
  </cols>
  <sheetData>
    <row r="2" spans="2:44" ht="40" customHeight="1" x14ac:dyDescent="0.5">
      <c r="D2" s="30" t="s">
        <v>363</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row>
    <row r="5" spans="2:44" ht="30" customHeight="1" x14ac:dyDescent="0.5">
      <c r="B5" s="15"/>
      <c r="C5" s="15"/>
      <c r="D5" s="29" t="s">
        <v>50</v>
      </c>
      <c r="E5" s="29"/>
      <c r="F5" s="15"/>
      <c r="G5" s="29" t="s">
        <v>51</v>
      </c>
      <c r="H5" s="29"/>
      <c r="I5" s="29"/>
      <c r="J5" s="29"/>
      <c r="K5" s="29"/>
      <c r="L5" s="29"/>
      <c r="M5" s="15"/>
      <c r="N5" s="29" t="s">
        <v>52</v>
      </c>
      <c r="O5" s="29"/>
      <c r="P5" s="29"/>
      <c r="Q5" s="29"/>
      <c r="R5" s="15"/>
      <c r="S5" s="29" t="s">
        <v>53</v>
      </c>
      <c r="T5" s="29"/>
      <c r="U5" s="29"/>
      <c r="V5" s="29"/>
      <c r="W5" s="29"/>
      <c r="X5" s="29"/>
      <c r="Y5" s="29"/>
      <c r="Z5" s="29"/>
      <c r="AA5" s="29"/>
      <c r="AB5" s="29"/>
      <c r="AC5" s="29"/>
      <c r="AD5" s="29"/>
      <c r="AE5" s="15"/>
      <c r="AF5" s="29" t="s">
        <v>54</v>
      </c>
      <c r="AG5" s="29"/>
      <c r="AH5" s="29"/>
      <c r="AI5" s="15"/>
      <c r="AJ5" s="29" t="s">
        <v>55</v>
      </c>
      <c r="AK5" s="29"/>
      <c r="AL5" s="29"/>
      <c r="AM5" s="29"/>
      <c r="AN5" s="29"/>
      <c r="AO5" s="15"/>
      <c r="AP5" s="29" t="s">
        <v>56</v>
      </c>
      <c r="AQ5" s="29"/>
      <c r="AR5" s="29"/>
    </row>
    <row r="6" spans="2:44" ht="43" x14ac:dyDescent="0.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row>
    <row r="7" spans="2:44" ht="30" customHeight="1" x14ac:dyDescent="0.5">
      <c r="B7" s="10" t="s">
        <v>18</v>
      </c>
      <c r="C7" s="10">
        <v>2011</v>
      </c>
      <c r="D7" s="10">
        <v>973</v>
      </c>
      <c r="E7" s="10">
        <v>1034</v>
      </c>
      <c r="F7" s="10"/>
      <c r="G7" s="10">
        <v>293</v>
      </c>
      <c r="H7" s="10">
        <v>293</v>
      </c>
      <c r="I7" s="10">
        <v>331</v>
      </c>
      <c r="J7" s="10">
        <v>331</v>
      </c>
      <c r="K7" s="10">
        <v>305</v>
      </c>
      <c r="L7" s="10">
        <v>458</v>
      </c>
      <c r="M7" s="10"/>
      <c r="N7" s="10">
        <v>545</v>
      </c>
      <c r="O7" s="10">
        <v>548</v>
      </c>
      <c r="P7" s="10">
        <v>415</v>
      </c>
      <c r="Q7" s="10">
        <v>498</v>
      </c>
      <c r="R7" s="10"/>
      <c r="S7" s="10">
        <v>288</v>
      </c>
      <c r="T7" s="10">
        <v>268</v>
      </c>
      <c r="U7" s="10">
        <v>162</v>
      </c>
      <c r="V7" s="10">
        <v>184</v>
      </c>
      <c r="W7" s="10">
        <v>142</v>
      </c>
      <c r="X7" s="10">
        <v>193</v>
      </c>
      <c r="Y7" s="10">
        <v>161</v>
      </c>
      <c r="Z7" s="10">
        <v>83</v>
      </c>
      <c r="AA7" s="10">
        <v>227</v>
      </c>
      <c r="AB7" s="10">
        <v>144</v>
      </c>
      <c r="AC7" s="10">
        <v>107</v>
      </c>
      <c r="AD7" s="10">
        <v>52</v>
      </c>
      <c r="AE7" s="10"/>
      <c r="AF7" s="10">
        <v>728</v>
      </c>
      <c r="AG7" s="10">
        <v>785</v>
      </c>
      <c r="AH7" s="10">
        <v>299</v>
      </c>
      <c r="AI7" s="10"/>
      <c r="AJ7" s="10">
        <v>692</v>
      </c>
      <c r="AK7" s="10">
        <v>539</v>
      </c>
      <c r="AL7" s="10">
        <v>143</v>
      </c>
      <c r="AM7" s="10">
        <v>38</v>
      </c>
      <c r="AN7" s="10">
        <v>294</v>
      </c>
      <c r="AO7" s="10"/>
      <c r="AP7" s="10">
        <v>390</v>
      </c>
      <c r="AQ7" s="10">
        <v>732</v>
      </c>
      <c r="AR7" s="10">
        <v>133</v>
      </c>
    </row>
    <row r="8" spans="2:44" ht="30" customHeight="1" x14ac:dyDescent="0.5">
      <c r="B8" s="11" t="s">
        <v>19</v>
      </c>
      <c r="C8" s="11">
        <v>2011</v>
      </c>
      <c r="D8" s="11">
        <v>992</v>
      </c>
      <c r="E8" s="11">
        <v>1015</v>
      </c>
      <c r="F8" s="11"/>
      <c r="G8" s="11">
        <v>280</v>
      </c>
      <c r="H8" s="11">
        <v>341</v>
      </c>
      <c r="I8" s="11">
        <v>343</v>
      </c>
      <c r="J8" s="11">
        <v>343</v>
      </c>
      <c r="K8" s="11">
        <v>283</v>
      </c>
      <c r="L8" s="11">
        <v>420</v>
      </c>
      <c r="M8" s="11"/>
      <c r="N8" s="11">
        <v>541</v>
      </c>
      <c r="O8" s="11">
        <v>522</v>
      </c>
      <c r="P8" s="11">
        <v>441</v>
      </c>
      <c r="Q8" s="11">
        <v>502</v>
      </c>
      <c r="R8" s="11"/>
      <c r="S8" s="11">
        <v>282</v>
      </c>
      <c r="T8" s="11">
        <v>261</v>
      </c>
      <c r="U8" s="11">
        <v>161</v>
      </c>
      <c r="V8" s="11">
        <v>181</v>
      </c>
      <c r="W8" s="11">
        <v>141</v>
      </c>
      <c r="X8" s="11">
        <v>181</v>
      </c>
      <c r="Y8" s="11">
        <v>161</v>
      </c>
      <c r="Z8" s="11">
        <v>80</v>
      </c>
      <c r="AA8" s="11">
        <v>221</v>
      </c>
      <c r="AB8" s="11">
        <v>181</v>
      </c>
      <c r="AC8" s="11">
        <v>101</v>
      </c>
      <c r="AD8" s="11">
        <v>60</v>
      </c>
      <c r="AE8" s="11"/>
      <c r="AF8" s="11">
        <v>714</v>
      </c>
      <c r="AG8" s="11">
        <v>797</v>
      </c>
      <c r="AH8" s="11">
        <v>308</v>
      </c>
      <c r="AI8" s="11"/>
      <c r="AJ8" s="11">
        <v>674</v>
      </c>
      <c r="AK8" s="11">
        <v>545</v>
      </c>
      <c r="AL8" s="11">
        <v>138</v>
      </c>
      <c r="AM8" s="11">
        <v>36</v>
      </c>
      <c r="AN8" s="11">
        <v>298</v>
      </c>
      <c r="AO8" s="11"/>
      <c r="AP8" s="11">
        <v>383</v>
      </c>
      <c r="AQ8" s="11">
        <v>736</v>
      </c>
      <c r="AR8" s="11">
        <v>130</v>
      </c>
    </row>
    <row r="9" spans="2:44" x14ac:dyDescent="0.5">
      <c r="B9" s="18" t="s">
        <v>353</v>
      </c>
      <c r="C9" s="17">
        <v>1.5166350253012001E-2</v>
      </c>
      <c r="D9" s="17">
        <v>1.3971888675159701E-2</v>
      </c>
      <c r="E9" s="17">
        <v>1.63932060598675E-2</v>
      </c>
      <c r="F9" s="17"/>
      <c r="G9" s="17">
        <v>7.09324063845006E-3</v>
      </c>
      <c r="H9" s="17">
        <v>1.33098926827174E-2</v>
      </c>
      <c r="I9" s="17">
        <v>1.8940551056835099E-2</v>
      </c>
      <c r="J9" s="17">
        <v>1.8031473157706299E-2</v>
      </c>
      <c r="K9" s="17">
        <v>1.66824277738866E-2</v>
      </c>
      <c r="L9" s="17">
        <v>1.5607244438553901E-2</v>
      </c>
      <c r="M9" s="17"/>
      <c r="N9" s="17">
        <v>1.56479743781037E-2</v>
      </c>
      <c r="O9" s="17">
        <v>1.30444442314836E-2</v>
      </c>
      <c r="P9" s="17">
        <v>1.2786605268636401E-2</v>
      </c>
      <c r="Q9" s="17">
        <v>1.90953852748008E-2</v>
      </c>
      <c r="R9" s="17"/>
      <c r="S9" s="17">
        <v>0</v>
      </c>
      <c r="T9" s="17">
        <v>1.05774959835504E-2</v>
      </c>
      <c r="U9" s="17">
        <v>6.7603039973326102E-3</v>
      </c>
      <c r="V9" s="17">
        <v>3.5376399300033799E-2</v>
      </c>
      <c r="W9" s="17">
        <v>2.8540834885887399E-2</v>
      </c>
      <c r="X9" s="17">
        <v>1.53262342119251E-2</v>
      </c>
      <c r="Y9" s="17">
        <v>2.4030518353214399E-2</v>
      </c>
      <c r="Z9" s="17">
        <v>1.1978114207273899E-2</v>
      </c>
      <c r="AA9" s="17">
        <v>1.3938451676579901E-2</v>
      </c>
      <c r="AB9" s="17">
        <v>2.0278199227148901E-2</v>
      </c>
      <c r="AC9" s="17">
        <v>1.8507349901855E-2</v>
      </c>
      <c r="AD9" s="17">
        <v>0</v>
      </c>
      <c r="AE9" s="17"/>
      <c r="AF9" s="17">
        <v>2.32793138938924E-2</v>
      </c>
      <c r="AG9" s="17">
        <v>6.6507926321281797E-3</v>
      </c>
      <c r="AH9" s="17">
        <v>2.1316822193576199E-2</v>
      </c>
      <c r="AI9" s="17"/>
      <c r="AJ9" s="17">
        <v>2.4488872701504599E-2</v>
      </c>
      <c r="AK9" s="17">
        <v>5.1413681185079104E-3</v>
      </c>
      <c r="AL9" s="17">
        <v>0</v>
      </c>
      <c r="AM9" s="17">
        <v>2.46365555144934E-2</v>
      </c>
      <c r="AN9" s="17">
        <v>2.1320691578184701E-2</v>
      </c>
      <c r="AO9" s="17"/>
      <c r="AP9" s="17">
        <v>8.8858768737485102E-3</v>
      </c>
      <c r="AQ9" s="17">
        <v>2.6912046205890398E-3</v>
      </c>
      <c r="AR9" s="17">
        <v>8.1427318457364499E-3</v>
      </c>
    </row>
    <row r="10" spans="2:44" x14ac:dyDescent="0.5">
      <c r="B10" s="18" t="s">
        <v>258</v>
      </c>
      <c r="C10" s="17">
        <v>4.4569322281559597E-2</v>
      </c>
      <c r="D10" s="17">
        <v>4.85031966159973E-2</v>
      </c>
      <c r="E10" s="17">
        <v>4.0899768233497197E-2</v>
      </c>
      <c r="F10" s="17"/>
      <c r="G10" s="17">
        <v>6.1447116449669603E-2</v>
      </c>
      <c r="H10" s="17">
        <v>3.7741295181601603E-2</v>
      </c>
      <c r="I10" s="17">
        <v>4.5418729524463797E-2</v>
      </c>
      <c r="J10" s="17">
        <v>4.35385642575929E-2</v>
      </c>
      <c r="K10" s="17">
        <v>4.1992938931859403E-2</v>
      </c>
      <c r="L10" s="17">
        <v>4.0755315620044003E-2</v>
      </c>
      <c r="M10" s="17"/>
      <c r="N10" s="17">
        <v>4.7827633784503699E-2</v>
      </c>
      <c r="O10" s="17">
        <v>3.6259886629406102E-2</v>
      </c>
      <c r="P10" s="17">
        <v>5.6620690918654702E-2</v>
      </c>
      <c r="Q10" s="17">
        <v>3.9555322141679498E-2</v>
      </c>
      <c r="R10" s="17"/>
      <c r="S10" s="17">
        <v>4.0015130456946997E-2</v>
      </c>
      <c r="T10" s="17">
        <v>4.4831284607491299E-2</v>
      </c>
      <c r="U10" s="17">
        <v>4.23392539115785E-2</v>
      </c>
      <c r="V10" s="17">
        <v>3.6261259349808998E-2</v>
      </c>
      <c r="W10" s="17">
        <v>3.4632500632615797E-2</v>
      </c>
      <c r="X10" s="17">
        <v>4.6139163553146498E-2</v>
      </c>
      <c r="Y10" s="17">
        <v>4.3638729255516102E-2</v>
      </c>
      <c r="Z10" s="17">
        <v>2.3836639226456399E-2</v>
      </c>
      <c r="AA10" s="17">
        <v>5.2092802353138998E-2</v>
      </c>
      <c r="AB10" s="17">
        <v>5.5702117000040297E-2</v>
      </c>
      <c r="AC10" s="17">
        <v>5.2905947818884698E-2</v>
      </c>
      <c r="AD10" s="17">
        <v>6.9319433733356306E-2</v>
      </c>
      <c r="AE10" s="17"/>
      <c r="AF10" s="17">
        <v>4.8494014136076999E-2</v>
      </c>
      <c r="AG10" s="17">
        <v>3.4496064682192601E-2</v>
      </c>
      <c r="AH10" s="17">
        <v>5.4336113933007101E-2</v>
      </c>
      <c r="AI10" s="17"/>
      <c r="AJ10" s="17">
        <v>5.22496062217635E-2</v>
      </c>
      <c r="AK10" s="17">
        <v>3.0006371154253E-2</v>
      </c>
      <c r="AL10" s="17">
        <v>2.0168827128178302E-2</v>
      </c>
      <c r="AM10" s="17">
        <v>8.8633772078344497E-2</v>
      </c>
      <c r="AN10" s="17">
        <v>4.8500820586596299E-2</v>
      </c>
      <c r="AO10" s="17"/>
      <c r="AP10" s="17">
        <v>4.2489354861270798E-2</v>
      </c>
      <c r="AQ10" s="17">
        <v>3.76496228743501E-2</v>
      </c>
      <c r="AR10" s="17">
        <v>3.0452183762532899E-2</v>
      </c>
    </row>
    <row r="11" spans="2:44" x14ac:dyDescent="0.5">
      <c r="B11" s="18" t="s">
        <v>354</v>
      </c>
      <c r="C11" s="17">
        <v>0.18472588863688899</v>
      </c>
      <c r="D11" s="17">
        <v>0.19353182839062499</v>
      </c>
      <c r="E11" s="17">
        <v>0.175900248221637</v>
      </c>
      <c r="F11" s="17"/>
      <c r="G11" s="17">
        <v>0.193222239644885</v>
      </c>
      <c r="H11" s="17">
        <v>0.219896370266806</v>
      </c>
      <c r="I11" s="17">
        <v>0.17016775897570599</v>
      </c>
      <c r="J11" s="17">
        <v>0.17363381702174199</v>
      </c>
      <c r="K11" s="17">
        <v>0.24331002672820401</v>
      </c>
      <c r="L11" s="17">
        <v>0.13194551553665901</v>
      </c>
      <c r="M11" s="17"/>
      <c r="N11" s="17">
        <v>0.18353475492270199</v>
      </c>
      <c r="O11" s="17">
        <v>0.18478647853439201</v>
      </c>
      <c r="P11" s="17">
        <v>0.197549815845564</v>
      </c>
      <c r="Q11" s="17">
        <v>0.176520814846127</v>
      </c>
      <c r="R11" s="17"/>
      <c r="S11" s="17">
        <v>0.248804639282867</v>
      </c>
      <c r="T11" s="17">
        <v>0.161792184377021</v>
      </c>
      <c r="U11" s="17">
        <v>0.13014577232711699</v>
      </c>
      <c r="V11" s="17">
        <v>0.17629593495606399</v>
      </c>
      <c r="W11" s="17">
        <v>0.21843963020975701</v>
      </c>
      <c r="X11" s="17">
        <v>0.22411057448809199</v>
      </c>
      <c r="Y11" s="17">
        <v>0.16203001136751899</v>
      </c>
      <c r="Z11" s="17">
        <v>0.241564258466682</v>
      </c>
      <c r="AA11" s="17">
        <v>0.16374894154887701</v>
      </c>
      <c r="AB11" s="17">
        <v>0.159539212915838</v>
      </c>
      <c r="AC11" s="17">
        <v>0.14723592723076601</v>
      </c>
      <c r="AD11" s="17">
        <v>0.158812626961954</v>
      </c>
      <c r="AE11" s="17"/>
      <c r="AF11" s="17">
        <v>0.199082799524225</v>
      </c>
      <c r="AG11" s="17">
        <v>0.17564496150582701</v>
      </c>
      <c r="AH11" s="17">
        <v>0.18192368051064201</v>
      </c>
      <c r="AI11" s="17"/>
      <c r="AJ11" s="17">
        <v>0.18599645044542401</v>
      </c>
      <c r="AK11" s="17">
        <v>0.16582631149545801</v>
      </c>
      <c r="AL11" s="17">
        <v>0.19461445556124399</v>
      </c>
      <c r="AM11" s="17">
        <v>0.18022567844110701</v>
      </c>
      <c r="AN11" s="17">
        <v>0.23149031195830699</v>
      </c>
      <c r="AO11" s="17"/>
      <c r="AP11" s="17">
        <v>0.17890044692532001</v>
      </c>
      <c r="AQ11" s="17">
        <v>0.15086636367477499</v>
      </c>
      <c r="AR11" s="17">
        <v>0.20778162233966499</v>
      </c>
    </row>
    <row r="12" spans="2:44" x14ac:dyDescent="0.5">
      <c r="B12" s="18" t="s">
        <v>355</v>
      </c>
      <c r="C12" s="17">
        <v>0.43295345180264699</v>
      </c>
      <c r="D12" s="17">
        <v>0.417708308547177</v>
      </c>
      <c r="E12" s="17">
        <v>0.446571300597362</v>
      </c>
      <c r="F12" s="17"/>
      <c r="G12" s="17">
        <v>0.44861494724726197</v>
      </c>
      <c r="H12" s="17">
        <v>0.44097564755067797</v>
      </c>
      <c r="I12" s="17">
        <v>0.446562061263787</v>
      </c>
      <c r="J12" s="17">
        <v>0.444218312592848</v>
      </c>
      <c r="K12" s="17">
        <v>0.38128134562721699</v>
      </c>
      <c r="L12" s="17">
        <v>0.43052882097420703</v>
      </c>
      <c r="M12" s="17"/>
      <c r="N12" s="17">
        <v>0.45807933654675198</v>
      </c>
      <c r="O12" s="17">
        <v>0.43165412960504501</v>
      </c>
      <c r="P12" s="17">
        <v>0.40259906254345501</v>
      </c>
      <c r="Q12" s="17">
        <v>0.43003046560346597</v>
      </c>
      <c r="R12" s="17"/>
      <c r="S12" s="17">
        <v>0.42068101872193098</v>
      </c>
      <c r="T12" s="17">
        <v>0.45251374017791501</v>
      </c>
      <c r="U12" s="17">
        <v>0.46261877181473599</v>
      </c>
      <c r="V12" s="17">
        <v>0.42806517974344799</v>
      </c>
      <c r="W12" s="17">
        <v>0.42349188657169301</v>
      </c>
      <c r="X12" s="17">
        <v>0.44278088403258598</v>
      </c>
      <c r="Y12" s="17">
        <v>0.37395798374724598</v>
      </c>
      <c r="Z12" s="17">
        <v>0.47646319347792199</v>
      </c>
      <c r="AA12" s="17">
        <v>0.43406707934675198</v>
      </c>
      <c r="AB12" s="17">
        <v>0.39859116344956502</v>
      </c>
      <c r="AC12" s="17">
        <v>0.45869175340447799</v>
      </c>
      <c r="AD12" s="17">
        <v>0.48982361231914501</v>
      </c>
      <c r="AE12" s="17"/>
      <c r="AF12" s="17">
        <v>0.40973915748004103</v>
      </c>
      <c r="AG12" s="17">
        <v>0.43689846269163402</v>
      </c>
      <c r="AH12" s="17">
        <v>0.44373555052866198</v>
      </c>
      <c r="AI12" s="17"/>
      <c r="AJ12" s="17">
        <v>0.44367762972150698</v>
      </c>
      <c r="AK12" s="17">
        <v>0.41408070681396603</v>
      </c>
      <c r="AL12" s="17">
        <v>0.43408548591185098</v>
      </c>
      <c r="AM12" s="17">
        <v>0.40201139653352902</v>
      </c>
      <c r="AN12" s="17">
        <v>0.42628976145352299</v>
      </c>
      <c r="AO12" s="17"/>
      <c r="AP12" s="17">
        <v>0.47777886785728801</v>
      </c>
      <c r="AQ12" s="17">
        <v>0.432914289218847</v>
      </c>
      <c r="AR12" s="17">
        <v>0.414202245694265</v>
      </c>
    </row>
    <row r="13" spans="2:44" x14ac:dyDescent="0.5">
      <c r="B13" s="18" t="s">
        <v>356</v>
      </c>
      <c r="C13" s="17">
        <v>0.304341815874758</v>
      </c>
      <c r="D13" s="17">
        <v>0.31143984823589299</v>
      </c>
      <c r="E13" s="17">
        <v>0.298599661009391</v>
      </c>
      <c r="F13" s="17"/>
      <c r="G13" s="17">
        <v>0.265624459200344</v>
      </c>
      <c r="H13" s="17">
        <v>0.26314720596167701</v>
      </c>
      <c r="I13" s="17">
        <v>0.293443469825449</v>
      </c>
      <c r="J13" s="17">
        <v>0.29914153562157503</v>
      </c>
      <c r="K13" s="17">
        <v>0.30704485415061</v>
      </c>
      <c r="L13" s="17">
        <v>0.37492633321125801</v>
      </c>
      <c r="M13" s="17"/>
      <c r="N13" s="17">
        <v>0.28154262737853802</v>
      </c>
      <c r="O13" s="17">
        <v>0.32130278360889702</v>
      </c>
      <c r="P13" s="17">
        <v>0.31130777101144502</v>
      </c>
      <c r="Q13" s="17">
        <v>0.30640156332141499</v>
      </c>
      <c r="R13" s="17"/>
      <c r="S13" s="17">
        <v>0.27409699578027502</v>
      </c>
      <c r="T13" s="17">
        <v>0.31871284458724403</v>
      </c>
      <c r="U13" s="17">
        <v>0.33798302011819598</v>
      </c>
      <c r="V13" s="17">
        <v>0.31797190296523697</v>
      </c>
      <c r="W13" s="17">
        <v>0.28178370820328003</v>
      </c>
      <c r="X13" s="17">
        <v>0.24336007922049399</v>
      </c>
      <c r="Y13" s="17">
        <v>0.35807237005477099</v>
      </c>
      <c r="Z13" s="17">
        <v>0.22404665871975701</v>
      </c>
      <c r="AA13" s="17">
        <v>0.31906851798928199</v>
      </c>
      <c r="AB13" s="17">
        <v>0.338164183041199</v>
      </c>
      <c r="AC13" s="17">
        <v>0.31265353174591298</v>
      </c>
      <c r="AD13" s="17">
        <v>0.28204432698554499</v>
      </c>
      <c r="AE13" s="17"/>
      <c r="AF13" s="17">
        <v>0.309227084287161</v>
      </c>
      <c r="AG13" s="17">
        <v>0.33185313098142999</v>
      </c>
      <c r="AH13" s="17">
        <v>0.269237064251098</v>
      </c>
      <c r="AI13" s="17"/>
      <c r="AJ13" s="17">
        <v>0.28238317533804502</v>
      </c>
      <c r="AK13" s="17">
        <v>0.36951126220518099</v>
      </c>
      <c r="AL13" s="17">
        <v>0.337700197214096</v>
      </c>
      <c r="AM13" s="17">
        <v>0.25587924233732801</v>
      </c>
      <c r="AN13" s="17">
        <v>0.235517605607068</v>
      </c>
      <c r="AO13" s="17"/>
      <c r="AP13" s="17">
        <v>0.28170262216344399</v>
      </c>
      <c r="AQ13" s="17">
        <v>0.363071075886713</v>
      </c>
      <c r="AR13" s="17">
        <v>0.32524438315603199</v>
      </c>
    </row>
    <row r="14" spans="2:44" x14ac:dyDescent="0.5">
      <c r="B14" s="18" t="s">
        <v>73</v>
      </c>
      <c r="C14" s="19">
        <v>1.8243171151134399E-2</v>
      </c>
      <c r="D14" s="19">
        <v>1.48449295351479E-2</v>
      </c>
      <c r="E14" s="19">
        <v>2.1635815878245701E-2</v>
      </c>
      <c r="F14" s="19"/>
      <c r="G14" s="19">
        <v>2.39979968193899E-2</v>
      </c>
      <c r="H14" s="19">
        <v>2.4929588356520201E-2</v>
      </c>
      <c r="I14" s="19">
        <v>2.5467429353758099E-2</v>
      </c>
      <c r="J14" s="19">
        <v>2.1436297348534999E-2</v>
      </c>
      <c r="K14" s="19">
        <v>9.6884067882222098E-3</v>
      </c>
      <c r="L14" s="19">
        <v>6.2367702192790099E-3</v>
      </c>
      <c r="M14" s="19"/>
      <c r="N14" s="19">
        <v>1.33676729894005E-2</v>
      </c>
      <c r="O14" s="19">
        <v>1.2952277390776199E-2</v>
      </c>
      <c r="P14" s="19">
        <v>1.9136054412243801E-2</v>
      </c>
      <c r="Q14" s="19">
        <v>2.8396448812511701E-2</v>
      </c>
      <c r="R14" s="19"/>
      <c r="S14" s="19">
        <v>1.6402215757979701E-2</v>
      </c>
      <c r="T14" s="19">
        <v>1.1572450266778E-2</v>
      </c>
      <c r="U14" s="19">
        <v>2.0152877831039698E-2</v>
      </c>
      <c r="V14" s="19">
        <v>6.0293236854081804E-3</v>
      </c>
      <c r="W14" s="19">
        <v>1.31114394967667E-2</v>
      </c>
      <c r="X14" s="19">
        <v>2.8283064493756099E-2</v>
      </c>
      <c r="Y14" s="19">
        <v>3.8270387221733398E-2</v>
      </c>
      <c r="Z14" s="19">
        <v>2.21111359019086E-2</v>
      </c>
      <c r="AA14" s="19">
        <v>1.7084207085369899E-2</v>
      </c>
      <c r="AB14" s="19">
        <v>2.77251243662089E-2</v>
      </c>
      <c r="AC14" s="19">
        <v>1.00054898981028E-2</v>
      </c>
      <c r="AD14" s="19">
        <v>0</v>
      </c>
      <c r="AE14" s="19"/>
      <c r="AF14" s="19">
        <v>1.0177630678602599E-2</v>
      </c>
      <c r="AG14" s="19">
        <v>1.4456587506788E-2</v>
      </c>
      <c r="AH14" s="19">
        <v>2.9450768583014399E-2</v>
      </c>
      <c r="AI14" s="19"/>
      <c r="AJ14" s="19">
        <v>1.1204265571755899E-2</v>
      </c>
      <c r="AK14" s="19">
        <v>1.54339802126345E-2</v>
      </c>
      <c r="AL14" s="19">
        <v>1.3431034184630101E-2</v>
      </c>
      <c r="AM14" s="19">
        <v>4.8613355095197097E-2</v>
      </c>
      <c r="AN14" s="19">
        <v>3.6880808816320998E-2</v>
      </c>
      <c r="AO14" s="19"/>
      <c r="AP14" s="19">
        <v>1.0242831318927901E-2</v>
      </c>
      <c r="AQ14" s="19">
        <v>1.28074437247255E-2</v>
      </c>
      <c r="AR14" s="19">
        <v>1.4176833201768E-2</v>
      </c>
    </row>
    <row r="15" spans="2:44" x14ac:dyDescent="0.5">
      <c r="B15" s="16"/>
    </row>
    <row r="16" spans="2:44" x14ac:dyDescent="0.5">
      <c r="B16" t="s">
        <v>76</v>
      </c>
    </row>
    <row r="17" spans="2:2" x14ac:dyDescent="0.5">
      <c r="B17" t="s">
        <v>77</v>
      </c>
    </row>
    <row r="19" spans="2:2" x14ac:dyDescent="0.5">
      <c r="B19" s="8" t="str">
        <f>HYPERLINK("#'Contents'!A1", "Return to Contents")</f>
        <v>Return to Contents</v>
      </c>
    </row>
  </sheetData>
  <mergeCells count="8">
    <mergeCell ref="AJ5:AN5"/>
    <mergeCell ref="AP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B2:AR19"/>
  <sheetViews>
    <sheetView showGridLines="0" workbookViewId="0">
      <pane xSplit="2" topLeftCell="C1" activePane="topRight" state="frozen"/>
      <selection pane="topRight"/>
    </sheetView>
  </sheetViews>
  <sheetFormatPr defaultColWidth="10.8203125" defaultRowHeight="14.35" x14ac:dyDescent="0.5"/>
  <cols>
    <col min="2" max="2" width="25.703125" customWidth="1"/>
    <col min="3" max="5" width="10.703125" customWidth="1"/>
    <col min="6" max="6" width="2.17578125" customWidth="1"/>
    <col min="7" max="12" width="10.703125" customWidth="1"/>
    <col min="13" max="13" width="2.17578125" customWidth="1"/>
    <col min="14" max="17" width="10.703125" customWidth="1"/>
    <col min="18" max="18" width="2.17578125" customWidth="1"/>
    <col min="19" max="30" width="10.703125" customWidth="1"/>
    <col min="31" max="31" width="2.17578125" customWidth="1"/>
    <col min="32" max="34" width="10.703125" customWidth="1"/>
    <col min="35" max="35" width="2.17578125" customWidth="1"/>
    <col min="36" max="40" width="10.703125" customWidth="1"/>
    <col min="41" max="41" width="2.17578125" customWidth="1"/>
    <col min="42" max="44" width="10.703125" customWidth="1"/>
    <col min="45" max="45" width="2.17578125" customWidth="1"/>
  </cols>
  <sheetData>
    <row r="2" spans="2:44" ht="40" customHeight="1" x14ac:dyDescent="0.5">
      <c r="D2" s="30" t="s">
        <v>364</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row>
    <row r="5" spans="2:44" ht="30" customHeight="1" x14ac:dyDescent="0.5">
      <c r="B5" s="15"/>
      <c r="C5" s="15"/>
      <c r="D5" s="29" t="s">
        <v>50</v>
      </c>
      <c r="E5" s="29"/>
      <c r="F5" s="15"/>
      <c r="G5" s="29" t="s">
        <v>51</v>
      </c>
      <c r="H5" s="29"/>
      <c r="I5" s="29"/>
      <c r="J5" s="29"/>
      <c r="K5" s="29"/>
      <c r="L5" s="29"/>
      <c r="M5" s="15"/>
      <c r="N5" s="29" t="s">
        <v>52</v>
      </c>
      <c r="O5" s="29"/>
      <c r="P5" s="29"/>
      <c r="Q5" s="29"/>
      <c r="R5" s="15"/>
      <c r="S5" s="29" t="s">
        <v>53</v>
      </c>
      <c r="T5" s="29"/>
      <c r="U5" s="29"/>
      <c r="V5" s="29"/>
      <c r="W5" s="29"/>
      <c r="X5" s="29"/>
      <c r="Y5" s="29"/>
      <c r="Z5" s="29"/>
      <c r="AA5" s="29"/>
      <c r="AB5" s="29"/>
      <c r="AC5" s="29"/>
      <c r="AD5" s="29"/>
      <c r="AE5" s="15"/>
      <c r="AF5" s="29" t="s">
        <v>54</v>
      </c>
      <c r="AG5" s="29"/>
      <c r="AH5" s="29"/>
      <c r="AI5" s="15"/>
      <c r="AJ5" s="29" t="s">
        <v>55</v>
      </c>
      <c r="AK5" s="29"/>
      <c r="AL5" s="29"/>
      <c r="AM5" s="29"/>
      <c r="AN5" s="29"/>
      <c r="AO5" s="15"/>
      <c r="AP5" s="29" t="s">
        <v>56</v>
      </c>
      <c r="AQ5" s="29"/>
      <c r="AR5" s="29"/>
    </row>
    <row r="6" spans="2:44" ht="43" x14ac:dyDescent="0.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row>
    <row r="7" spans="2:44" ht="30" customHeight="1" x14ac:dyDescent="0.5">
      <c r="B7" s="10" t="s">
        <v>18</v>
      </c>
      <c r="C7" s="10">
        <v>2011</v>
      </c>
      <c r="D7" s="10">
        <v>973</v>
      </c>
      <c r="E7" s="10">
        <v>1034</v>
      </c>
      <c r="F7" s="10"/>
      <c r="G7" s="10">
        <v>293</v>
      </c>
      <c r="H7" s="10">
        <v>293</v>
      </c>
      <c r="I7" s="10">
        <v>331</v>
      </c>
      <c r="J7" s="10">
        <v>331</v>
      </c>
      <c r="K7" s="10">
        <v>305</v>
      </c>
      <c r="L7" s="10">
        <v>458</v>
      </c>
      <c r="M7" s="10"/>
      <c r="N7" s="10">
        <v>545</v>
      </c>
      <c r="O7" s="10">
        <v>548</v>
      </c>
      <c r="P7" s="10">
        <v>415</v>
      </c>
      <c r="Q7" s="10">
        <v>498</v>
      </c>
      <c r="R7" s="10"/>
      <c r="S7" s="10">
        <v>288</v>
      </c>
      <c r="T7" s="10">
        <v>268</v>
      </c>
      <c r="U7" s="10">
        <v>162</v>
      </c>
      <c r="V7" s="10">
        <v>184</v>
      </c>
      <c r="W7" s="10">
        <v>142</v>
      </c>
      <c r="X7" s="10">
        <v>193</v>
      </c>
      <c r="Y7" s="10">
        <v>161</v>
      </c>
      <c r="Z7" s="10">
        <v>83</v>
      </c>
      <c r="AA7" s="10">
        <v>227</v>
      </c>
      <c r="AB7" s="10">
        <v>144</v>
      </c>
      <c r="AC7" s="10">
        <v>107</v>
      </c>
      <c r="AD7" s="10">
        <v>52</v>
      </c>
      <c r="AE7" s="10"/>
      <c r="AF7" s="10">
        <v>728</v>
      </c>
      <c r="AG7" s="10">
        <v>785</v>
      </c>
      <c r="AH7" s="10">
        <v>299</v>
      </c>
      <c r="AI7" s="10"/>
      <c r="AJ7" s="10">
        <v>692</v>
      </c>
      <c r="AK7" s="10">
        <v>539</v>
      </c>
      <c r="AL7" s="10">
        <v>143</v>
      </c>
      <c r="AM7" s="10">
        <v>38</v>
      </c>
      <c r="AN7" s="10">
        <v>294</v>
      </c>
      <c r="AO7" s="10"/>
      <c r="AP7" s="10">
        <v>390</v>
      </c>
      <c r="AQ7" s="10">
        <v>732</v>
      </c>
      <c r="AR7" s="10">
        <v>133</v>
      </c>
    </row>
    <row r="8" spans="2:44" ht="30" customHeight="1" x14ac:dyDescent="0.5">
      <c r="B8" s="11" t="s">
        <v>19</v>
      </c>
      <c r="C8" s="11">
        <v>2011</v>
      </c>
      <c r="D8" s="11">
        <v>992</v>
      </c>
      <c r="E8" s="11">
        <v>1015</v>
      </c>
      <c r="F8" s="11"/>
      <c r="G8" s="11">
        <v>280</v>
      </c>
      <c r="H8" s="11">
        <v>341</v>
      </c>
      <c r="I8" s="11">
        <v>343</v>
      </c>
      <c r="J8" s="11">
        <v>343</v>
      </c>
      <c r="K8" s="11">
        <v>283</v>
      </c>
      <c r="L8" s="11">
        <v>420</v>
      </c>
      <c r="M8" s="11"/>
      <c r="N8" s="11">
        <v>541</v>
      </c>
      <c r="O8" s="11">
        <v>522</v>
      </c>
      <c r="P8" s="11">
        <v>441</v>
      </c>
      <c r="Q8" s="11">
        <v>502</v>
      </c>
      <c r="R8" s="11"/>
      <c r="S8" s="11">
        <v>282</v>
      </c>
      <c r="T8" s="11">
        <v>261</v>
      </c>
      <c r="U8" s="11">
        <v>161</v>
      </c>
      <c r="V8" s="11">
        <v>181</v>
      </c>
      <c r="W8" s="11">
        <v>141</v>
      </c>
      <c r="X8" s="11">
        <v>181</v>
      </c>
      <c r="Y8" s="11">
        <v>161</v>
      </c>
      <c r="Z8" s="11">
        <v>80</v>
      </c>
      <c r="AA8" s="11">
        <v>221</v>
      </c>
      <c r="AB8" s="11">
        <v>181</v>
      </c>
      <c r="AC8" s="11">
        <v>101</v>
      </c>
      <c r="AD8" s="11">
        <v>60</v>
      </c>
      <c r="AE8" s="11"/>
      <c r="AF8" s="11">
        <v>714</v>
      </c>
      <c r="AG8" s="11">
        <v>797</v>
      </c>
      <c r="AH8" s="11">
        <v>308</v>
      </c>
      <c r="AI8" s="11"/>
      <c r="AJ8" s="11">
        <v>674</v>
      </c>
      <c r="AK8" s="11">
        <v>545</v>
      </c>
      <c r="AL8" s="11">
        <v>138</v>
      </c>
      <c r="AM8" s="11">
        <v>36</v>
      </c>
      <c r="AN8" s="11">
        <v>298</v>
      </c>
      <c r="AO8" s="11"/>
      <c r="AP8" s="11">
        <v>383</v>
      </c>
      <c r="AQ8" s="11">
        <v>736</v>
      </c>
      <c r="AR8" s="11">
        <v>130</v>
      </c>
    </row>
    <row r="9" spans="2:44" x14ac:dyDescent="0.5">
      <c r="B9" s="18" t="s">
        <v>353</v>
      </c>
      <c r="C9" s="17">
        <v>0.1717831112058</v>
      </c>
      <c r="D9" s="17">
        <v>0.17753311637816999</v>
      </c>
      <c r="E9" s="17">
        <v>0.16495444663457701</v>
      </c>
      <c r="F9" s="17"/>
      <c r="G9" s="17">
        <v>0.19490758420642701</v>
      </c>
      <c r="H9" s="17">
        <v>0.141027793567751</v>
      </c>
      <c r="I9" s="17">
        <v>0.185528014512928</v>
      </c>
      <c r="J9" s="17">
        <v>0.21024420575625899</v>
      </c>
      <c r="K9" s="17">
        <v>0.178500513909256</v>
      </c>
      <c r="L9" s="17">
        <v>0.13418240161088599</v>
      </c>
      <c r="M9" s="17"/>
      <c r="N9" s="17">
        <v>0.152230363770441</v>
      </c>
      <c r="O9" s="17">
        <v>0.17551924397260199</v>
      </c>
      <c r="P9" s="17">
        <v>0.18125412643883199</v>
      </c>
      <c r="Q9" s="17">
        <v>0.18236074645783501</v>
      </c>
      <c r="R9" s="17"/>
      <c r="S9" s="17">
        <v>0.14695015416461199</v>
      </c>
      <c r="T9" s="17">
        <v>0.178248478355539</v>
      </c>
      <c r="U9" s="17">
        <v>0.18332146502799301</v>
      </c>
      <c r="V9" s="17">
        <v>0.17085096311026499</v>
      </c>
      <c r="W9" s="17">
        <v>0.112504843841594</v>
      </c>
      <c r="X9" s="17">
        <v>0.16589932093845799</v>
      </c>
      <c r="Y9" s="17">
        <v>0.21181964513454901</v>
      </c>
      <c r="Z9" s="17">
        <v>0.179254773681809</v>
      </c>
      <c r="AA9" s="17">
        <v>0.18040258160924799</v>
      </c>
      <c r="AB9" s="17">
        <v>0.189786211192249</v>
      </c>
      <c r="AC9" s="17">
        <v>0.192573910070483</v>
      </c>
      <c r="AD9" s="17">
        <v>0.150670299888434</v>
      </c>
      <c r="AE9" s="17"/>
      <c r="AF9" s="17">
        <v>0.181178913788725</v>
      </c>
      <c r="AG9" s="17">
        <v>0.15245405211639401</v>
      </c>
      <c r="AH9" s="17">
        <v>0.181033077552991</v>
      </c>
      <c r="AI9" s="17"/>
      <c r="AJ9" s="17">
        <v>0.14147755859153399</v>
      </c>
      <c r="AK9" s="17">
        <v>0.17525096185810601</v>
      </c>
      <c r="AL9" s="17">
        <v>0.14344059655344199</v>
      </c>
      <c r="AM9" s="17">
        <v>0.23872067051492099</v>
      </c>
      <c r="AN9" s="17">
        <v>0.16656769352664</v>
      </c>
      <c r="AO9" s="17"/>
      <c r="AP9" s="17">
        <v>7.4970691488993102E-2</v>
      </c>
      <c r="AQ9" s="17">
        <v>0.17347008520242499</v>
      </c>
      <c r="AR9" s="17">
        <v>0.17075993860470601</v>
      </c>
    </row>
    <row r="10" spans="2:44" x14ac:dyDescent="0.5">
      <c r="B10" s="18" t="s">
        <v>258</v>
      </c>
      <c r="C10" s="17">
        <v>0.271268772056384</v>
      </c>
      <c r="D10" s="17">
        <v>0.268263288234935</v>
      </c>
      <c r="E10" s="17">
        <v>0.273229113241511</v>
      </c>
      <c r="F10" s="17"/>
      <c r="G10" s="17">
        <v>0.25092874764559803</v>
      </c>
      <c r="H10" s="17">
        <v>0.28516644938722902</v>
      </c>
      <c r="I10" s="17">
        <v>0.242037887398971</v>
      </c>
      <c r="J10" s="17">
        <v>0.27138720415374501</v>
      </c>
      <c r="K10" s="17">
        <v>0.28165107893705099</v>
      </c>
      <c r="L10" s="17">
        <v>0.29031496090685999</v>
      </c>
      <c r="M10" s="17"/>
      <c r="N10" s="17">
        <v>0.23695656500678999</v>
      </c>
      <c r="O10" s="17">
        <v>0.30804786117622701</v>
      </c>
      <c r="P10" s="17">
        <v>0.26659380454311399</v>
      </c>
      <c r="Q10" s="17">
        <v>0.27263577705373299</v>
      </c>
      <c r="R10" s="17"/>
      <c r="S10" s="17">
        <v>0.25431772944072101</v>
      </c>
      <c r="T10" s="17">
        <v>0.26522317845673898</v>
      </c>
      <c r="U10" s="17">
        <v>0.322242692381906</v>
      </c>
      <c r="V10" s="17">
        <v>0.224163311604889</v>
      </c>
      <c r="W10" s="17">
        <v>0.28826075844295201</v>
      </c>
      <c r="X10" s="17">
        <v>0.24678417615135601</v>
      </c>
      <c r="Y10" s="17">
        <v>0.25827386564757299</v>
      </c>
      <c r="Z10" s="17">
        <v>0.31726715318500098</v>
      </c>
      <c r="AA10" s="17">
        <v>0.29817441085646001</v>
      </c>
      <c r="AB10" s="17">
        <v>0.26156278209197698</v>
      </c>
      <c r="AC10" s="17">
        <v>0.30453625435069498</v>
      </c>
      <c r="AD10" s="17">
        <v>0.26412787651207598</v>
      </c>
      <c r="AE10" s="17"/>
      <c r="AF10" s="17">
        <v>0.25831198283803902</v>
      </c>
      <c r="AG10" s="17">
        <v>0.29502297266070898</v>
      </c>
      <c r="AH10" s="17">
        <v>0.255888942130029</v>
      </c>
      <c r="AI10" s="17"/>
      <c r="AJ10" s="17">
        <v>0.216336219753752</v>
      </c>
      <c r="AK10" s="17">
        <v>0.32463213821618597</v>
      </c>
      <c r="AL10" s="17">
        <v>0.26852351110741601</v>
      </c>
      <c r="AM10" s="17">
        <v>0.23807863371504701</v>
      </c>
      <c r="AN10" s="17">
        <v>0.269270373316495</v>
      </c>
      <c r="AO10" s="17"/>
      <c r="AP10" s="17">
        <v>0.19118530175720699</v>
      </c>
      <c r="AQ10" s="17">
        <v>0.27570314495175202</v>
      </c>
      <c r="AR10" s="17">
        <v>0.25842668729080798</v>
      </c>
    </row>
    <row r="11" spans="2:44" x14ac:dyDescent="0.5">
      <c r="B11" s="18" t="s">
        <v>354</v>
      </c>
      <c r="C11" s="17">
        <v>0.344184759396513</v>
      </c>
      <c r="D11" s="17">
        <v>0.31993439940075602</v>
      </c>
      <c r="E11" s="17">
        <v>0.36923517592055999</v>
      </c>
      <c r="F11" s="17"/>
      <c r="G11" s="17">
        <v>0.28046099872985902</v>
      </c>
      <c r="H11" s="17">
        <v>0.29772568562951102</v>
      </c>
      <c r="I11" s="17">
        <v>0.33714708718041198</v>
      </c>
      <c r="J11" s="17">
        <v>0.36550404674526699</v>
      </c>
      <c r="K11" s="17">
        <v>0.36196348531812</v>
      </c>
      <c r="L11" s="17">
        <v>0.40072507999493601</v>
      </c>
      <c r="M11" s="17"/>
      <c r="N11" s="17">
        <v>0.36306899408218801</v>
      </c>
      <c r="O11" s="17">
        <v>0.32678660128020198</v>
      </c>
      <c r="P11" s="17">
        <v>0.34673123546769802</v>
      </c>
      <c r="Q11" s="17">
        <v>0.33733094055107798</v>
      </c>
      <c r="R11" s="17"/>
      <c r="S11" s="17">
        <v>0.30040341629060102</v>
      </c>
      <c r="T11" s="17">
        <v>0.33283846827355301</v>
      </c>
      <c r="U11" s="17">
        <v>0.30319669169465402</v>
      </c>
      <c r="V11" s="17">
        <v>0.39814037023154603</v>
      </c>
      <c r="W11" s="17">
        <v>0.421247759251621</v>
      </c>
      <c r="X11" s="17">
        <v>0.36143983280429798</v>
      </c>
      <c r="Y11" s="17">
        <v>0.32088030228315001</v>
      </c>
      <c r="Z11" s="17">
        <v>0.30986498786864097</v>
      </c>
      <c r="AA11" s="17">
        <v>0.34069210905885899</v>
      </c>
      <c r="AB11" s="17">
        <v>0.36431665219452197</v>
      </c>
      <c r="AC11" s="17">
        <v>0.32065870858390999</v>
      </c>
      <c r="AD11" s="17">
        <v>0.41350199495884699</v>
      </c>
      <c r="AE11" s="17"/>
      <c r="AF11" s="17">
        <v>0.35124979553015201</v>
      </c>
      <c r="AG11" s="17">
        <v>0.36056812649584602</v>
      </c>
      <c r="AH11" s="17">
        <v>0.33483846866883599</v>
      </c>
      <c r="AI11" s="17"/>
      <c r="AJ11" s="17">
        <v>0.40913960392673998</v>
      </c>
      <c r="AK11" s="17">
        <v>0.29830137905628201</v>
      </c>
      <c r="AL11" s="17">
        <v>0.37031400692033201</v>
      </c>
      <c r="AM11" s="17">
        <v>0.28791759585759702</v>
      </c>
      <c r="AN11" s="17">
        <v>0.31730384798841699</v>
      </c>
      <c r="AO11" s="17"/>
      <c r="AP11" s="17">
        <v>0.41722783767798499</v>
      </c>
      <c r="AQ11" s="17">
        <v>0.339975012241712</v>
      </c>
      <c r="AR11" s="17">
        <v>0.33960459925588199</v>
      </c>
    </row>
    <row r="12" spans="2:44" x14ac:dyDescent="0.5">
      <c r="B12" s="18" t="s">
        <v>355</v>
      </c>
      <c r="C12" s="17">
        <v>0.14231325763355801</v>
      </c>
      <c r="D12" s="17">
        <v>0.176238147746201</v>
      </c>
      <c r="E12" s="17">
        <v>0.10971773178800701</v>
      </c>
      <c r="F12" s="17"/>
      <c r="G12" s="17">
        <v>0.178871634337223</v>
      </c>
      <c r="H12" s="17">
        <v>0.16705053901497199</v>
      </c>
      <c r="I12" s="17">
        <v>0.152327043579879</v>
      </c>
      <c r="J12" s="17">
        <v>9.8255753017223404E-2</v>
      </c>
      <c r="K12" s="17">
        <v>0.13253170432184</v>
      </c>
      <c r="L12" s="17">
        <v>0.13226427372785199</v>
      </c>
      <c r="M12" s="17"/>
      <c r="N12" s="17">
        <v>0.17818058888659599</v>
      </c>
      <c r="O12" s="17">
        <v>0.136776715660859</v>
      </c>
      <c r="P12" s="17">
        <v>0.12765874909927599</v>
      </c>
      <c r="Q12" s="17">
        <v>0.12370778602726699</v>
      </c>
      <c r="R12" s="17"/>
      <c r="S12" s="17">
        <v>0.200777872235581</v>
      </c>
      <c r="T12" s="17">
        <v>0.15402099656951801</v>
      </c>
      <c r="U12" s="17">
        <v>0.116419311449489</v>
      </c>
      <c r="V12" s="17">
        <v>0.12910326119429399</v>
      </c>
      <c r="W12" s="17">
        <v>0.13079485904265001</v>
      </c>
      <c r="X12" s="17">
        <v>0.16809281935447601</v>
      </c>
      <c r="Y12" s="17">
        <v>0.103395143222149</v>
      </c>
      <c r="Z12" s="17">
        <v>0.14808473469698499</v>
      </c>
      <c r="AA12" s="17">
        <v>0.12797700864735501</v>
      </c>
      <c r="AB12" s="17">
        <v>0.120193736193256</v>
      </c>
      <c r="AC12" s="17">
        <v>0.13031431443657701</v>
      </c>
      <c r="AD12" s="17">
        <v>0.11184307322683899</v>
      </c>
      <c r="AE12" s="17"/>
      <c r="AF12" s="17">
        <v>0.14696151696700299</v>
      </c>
      <c r="AG12" s="17">
        <v>0.13305979592044301</v>
      </c>
      <c r="AH12" s="17">
        <v>0.12782290048126599</v>
      </c>
      <c r="AI12" s="17"/>
      <c r="AJ12" s="17">
        <v>0.171094769478114</v>
      </c>
      <c r="AK12" s="17">
        <v>0.12604164294012901</v>
      </c>
      <c r="AL12" s="17">
        <v>0.15563601759572801</v>
      </c>
      <c r="AM12" s="17">
        <v>0.15503961234355301</v>
      </c>
      <c r="AN12" s="17">
        <v>0.13483745339743899</v>
      </c>
      <c r="AO12" s="17"/>
      <c r="AP12" s="17">
        <v>0.253115444525988</v>
      </c>
      <c r="AQ12" s="17">
        <v>0.14113775390081401</v>
      </c>
      <c r="AR12" s="17">
        <v>0.172959933548371</v>
      </c>
    </row>
    <row r="13" spans="2:44" x14ac:dyDescent="0.5">
      <c r="B13" s="18" t="s">
        <v>356</v>
      </c>
      <c r="C13" s="17">
        <v>3.1780203101459598E-2</v>
      </c>
      <c r="D13" s="17">
        <v>3.6918657742471002E-2</v>
      </c>
      <c r="E13" s="17">
        <v>2.6883235613786499E-2</v>
      </c>
      <c r="F13" s="17"/>
      <c r="G13" s="17">
        <v>7.1099078566186205E-2</v>
      </c>
      <c r="H13" s="17">
        <v>6.8131531954263094E-2</v>
      </c>
      <c r="I13" s="17">
        <v>3.0241120401024599E-2</v>
      </c>
      <c r="J13" s="17">
        <v>1.4479902008587E-2</v>
      </c>
      <c r="K13" s="17">
        <v>1.5990327860854699E-2</v>
      </c>
      <c r="L13" s="17">
        <v>2.0931382430513699E-3</v>
      </c>
      <c r="M13" s="17"/>
      <c r="N13" s="17">
        <v>4.3631044459239002E-2</v>
      </c>
      <c r="O13" s="17">
        <v>2.11191083864995E-2</v>
      </c>
      <c r="P13" s="17">
        <v>4.2714624234901501E-2</v>
      </c>
      <c r="Q13" s="17">
        <v>2.08053177674156E-2</v>
      </c>
      <c r="R13" s="17"/>
      <c r="S13" s="17">
        <v>6.6787358103593195E-2</v>
      </c>
      <c r="T13" s="17">
        <v>2.88787308514885E-2</v>
      </c>
      <c r="U13" s="17">
        <v>2.87222283297403E-2</v>
      </c>
      <c r="V13" s="17">
        <v>2.20522665401887E-2</v>
      </c>
      <c r="W13" s="17">
        <v>3.3748634121219798E-2</v>
      </c>
      <c r="X13" s="17">
        <v>1.01161066064086E-2</v>
      </c>
      <c r="Y13" s="17">
        <v>3.6824229715150203E-2</v>
      </c>
      <c r="Z13" s="17">
        <v>2.3425099579415899E-2</v>
      </c>
      <c r="AA13" s="17">
        <v>3.1459281200931201E-2</v>
      </c>
      <c r="AB13" s="17">
        <v>1.5810187487649799E-2</v>
      </c>
      <c r="AC13" s="17">
        <v>3.4430020188844203E-2</v>
      </c>
      <c r="AD13" s="17">
        <v>2.0705423236318202E-2</v>
      </c>
      <c r="AE13" s="17"/>
      <c r="AF13" s="17">
        <v>2.1441645513103399E-2</v>
      </c>
      <c r="AG13" s="17">
        <v>3.6443147360837098E-2</v>
      </c>
      <c r="AH13" s="17">
        <v>3.6658932174189099E-2</v>
      </c>
      <c r="AI13" s="17"/>
      <c r="AJ13" s="17">
        <v>2.7365138576640899E-2</v>
      </c>
      <c r="AK13" s="17">
        <v>5.1635247117360401E-2</v>
      </c>
      <c r="AL13" s="17">
        <v>2.8350536072731199E-2</v>
      </c>
      <c r="AM13" s="17">
        <v>0</v>
      </c>
      <c r="AN13" s="17">
        <v>2.6807987493716399E-2</v>
      </c>
      <c r="AO13" s="17"/>
      <c r="AP13" s="17">
        <v>3.09259462672818E-2</v>
      </c>
      <c r="AQ13" s="17">
        <v>4.9227411317915901E-2</v>
      </c>
      <c r="AR13" s="17">
        <v>2.21472929531491E-2</v>
      </c>
    </row>
    <row r="14" spans="2:44" x14ac:dyDescent="0.5">
      <c r="B14" s="18" t="s">
        <v>73</v>
      </c>
      <c r="C14" s="19">
        <v>3.8669896606284997E-2</v>
      </c>
      <c r="D14" s="19">
        <v>2.11123904974671E-2</v>
      </c>
      <c r="E14" s="19">
        <v>5.5980296801557798E-2</v>
      </c>
      <c r="F14" s="19"/>
      <c r="G14" s="19">
        <v>2.3731956514706599E-2</v>
      </c>
      <c r="H14" s="19">
        <v>4.0898000446273397E-2</v>
      </c>
      <c r="I14" s="19">
        <v>5.2718846926785898E-2</v>
      </c>
      <c r="J14" s="19">
        <v>4.0128888318919399E-2</v>
      </c>
      <c r="K14" s="19">
        <v>2.9362889652879101E-2</v>
      </c>
      <c r="L14" s="19">
        <v>4.0420145516414603E-2</v>
      </c>
      <c r="M14" s="19"/>
      <c r="N14" s="19">
        <v>2.5932443794746001E-2</v>
      </c>
      <c r="O14" s="19">
        <v>3.1750469523611602E-2</v>
      </c>
      <c r="P14" s="19">
        <v>3.5047460216179001E-2</v>
      </c>
      <c r="Q14" s="19">
        <v>6.3159432142672001E-2</v>
      </c>
      <c r="R14" s="19"/>
      <c r="S14" s="19">
        <v>3.0763469764892401E-2</v>
      </c>
      <c r="T14" s="19">
        <v>4.0790147493162197E-2</v>
      </c>
      <c r="U14" s="19">
        <v>4.6097611116217102E-2</v>
      </c>
      <c r="V14" s="19">
        <v>5.5689827318817497E-2</v>
      </c>
      <c r="W14" s="19">
        <v>1.3443145299962499E-2</v>
      </c>
      <c r="X14" s="19">
        <v>4.76677441450035E-2</v>
      </c>
      <c r="Y14" s="19">
        <v>6.8806813997429397E-2</v>
      </c>
      <c r="Z14" s="19">
        <v>2.2103250988147801E-2</v>
      </c>
      <c r="AA14" s="19">
        <v>2.12946086271464E-2</v>
      </c>
      <c r="AB14" s="19">
        <v>4.8330430840345398E-2</v>
      </c>
      <c r="AC14" s="19">
        <v>1.7486792369490699E-2</v>
      </c>
      <c r="AD14" s="19">
        <v>3.9151332177486703E-2</v>
      </c>
      <c r="AE14" s="19"/>
      <c r="AF14" s="19">
        <v>4.0856145362977603E-2</v>
      </c>
      <c r="AG14" s="19">
        <v>2.2451905445771601E-2</v>
      </c>
      <c r="AH14" s="19">
        <v>6.3757678992690095E-2</v>
      </c>
      <c r="AI14" s="19"/>
      <c r="AJ14" s="19">
        <v>3.45867096732188E-2</v>
      </c>
      <c r="AK14" s="19">
        <v>2.41386308119362E-2</v>
      </c>
      <c r="AL14" s="19">
        <v>3.37353317503504E-2</v>
      </c>
      <c r="AM14" s="19">
        <v>8.0243487568880598E-2</v>
      </c>
      <c r="AN14" s="19">
        <v>8.5212644277291194E-2</v>
      </c>
      <c r="AO14" s="19"/>
      <c r="AP14" s="19">
        <v>3.2574778282544403E-2</v>
      </c>
      <c r="AQ14" s="19">
        <v>2.0486592385381801E-2</v>
      </c>
      <c r="AR14" s="19">
        <v>3.6101548347084497E-2</v>
      </c>
    </row>
    <row r="15" spans="2:44" x14ac:dyDescent="0.5">
      <c r="B15" s="16"/>
    </row>
    <row r="16" spans="2:44" x14ac:dyDescent="0.5">
      <c r="B16" t="s">
        <v>76</v>
      </c>
    </row>
    <row r="17" spans="2:2" x14ac:dyDescent="0.5">
      <c r="B17" t="s">
        <v>77</v>
      </c>
    </row>
    <row r="19" spans="2:2" x14ac:dyDescent="0.5">
      <c r="B19" s="8" t="str">
        <f>HYPERLINK("#'Contents'!A1", "Return to Contents")</f>
        <v>Return to Contents</v>
      </c>
    </row>
  </sheetData>
  <mergeCells count="8">
    <mergeCell ref="AJ5:AN5"/>
    <mergeCell ref="AP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B2:F18"/>
  <sheetViews>
    <sheetView showGridLines="0" workbookViewId="0">
      <pane xSplit="2" topLeftCell="C1" activePane="topRight" state="frozen"/>
      <selection pane="topRight"/>
    </sheetView>
  </sheetViews>
  <sheetFormatPr defaultColWidth="10.8203125" defaultRowHeight="14.35" x14ac:dyDescent="0.5"/>
  <cols>
    <col min="2" max="2" width="25.703125" customWidth="1"/>
    <col min="3" max="6" width="20.703125" customWidth="1"/>
  </cols>
  <sheetData>
    <row r="2" spans="2:6" ht="40" customHeight="1" x14ac:dyDescent="0.5">
      <c r="D2" s="30" t="s">
        <v>372</v>
      </c>
      <c r="E2" s="26"/>
      <c r="F2" s="26"/>
    </row>
    <row r="6" spans="2:6" ht="50" customHeight="1" x14ac:dyDescent="0.5">
      <c r="B6" s="20" t="s">
        <v>14</v>
      </c>
      <c r="C6" s="20" t="s">
        <v>365</v>
      </c>
      <c r="D6" s="20" t="s">
        <v>366</v>
      </c>
      <c r="E6" s="20" t="s">
        <v>367</v>
      </c>
    </row>
    <row r="7" spans="2:6" x14ac:dyDescent="0.5">
      <c r="B7" s="18" t="s">
        <v>368</v>
      </c>
      <c r="C7" s="17">
        <v>0.13135582746472499</v>
      </c>
      <c r="D7" s="17">
        <v>0.1951505409522</v>
      </c>
      <c r="E7" s="17">
        <v>0.181546312272342</v>
      </c>
    </row>
    <row r="8" spans="2:6" x14ac:dyDescent="0.5">
      <c r="B8" s="18" t="s">
        <v>369</v>
      </c>
      <c r="C8" s="17">
        <v>0.46013695736782101</v>
      </c>
      <c r="D8" s="17">
        <v>0.48639022794527198</v>
      </c>
      <c r="E8" s="17">
        <v>0.51113445451628803</v>
      </c>
    </row>
    <row r="9" spans="2:6" x14ac:dyDescent="0.5">
      <c r="B9" s="18" t="s">
        <v>370</v>
      </c>
      <c r="C9" s="17">
        <v>0.280520109577579</v>
      </c>
      <c r="D9" s="17">
        <v>0.223021397004488</v>
      </c>
      <c r="E9" s="17">
        <v>0.218740352384618</v>
      </c>
    </row>
    <row r="10" spans="2:6" x14ac:dyDescent="0.5">
      <c r="B10" s="18" t="s">
        <v>371</v>
      </c>
      <c r="C10" s="17">
        <v>5.71336244971722E-2</v>
      </c>
      <c r="D10" s="17">
        <v>4.2624291982174101E-2</v>
      </c>
      <c r="E10" s="17">
        <v>3.2958059666100298E-2</v>
      </c>
    </row>
    <row r="11" spans="2:6" x14ac:dyDescent="0.5">
      <c r="B11" s="18" t="s">
        <v>87</v>
      </c>
      <c r="C11" s="17">
        <v>7.0853481092702703E-2</v>
      </c>
      <c r="D11" s="17">
        <v>5.2813542115865898E-2</v>
      </c>
      <c r="E11" s="17">
        <v>5.5620821160652797E-2</v>
      </c>
    </row>
    <row r="12" spans="2:6" x14ac:dyDescent="0.5">
      <c r="B12" s="16"/>
      <c r="C12" s="16"/>
      <c r="D12" s="16"/>
      <c r="E12" s="16"/>
    </row>
    <row r="13" spans="2:6" x14ac:dyDescent="0.5">
      <c r="B13" t="s">
        <v>76</v>
      </c>
    </row>
    <row r="14" spans="2:6" x14ac:dyDescent="0.5">
      <c r="B14" t="s">
        <v>77</v>
      </c>
    </row>
    <row r="18" spans="2:2" x14ac:dyDescent="0.5">
      <c r="B18" s="8" t="str">
        <f>HYPERLINK("#'Contents'!A1", "Return to Contents")</f>
        <v>Return to Contents</v>
      </c>
    </row>
  </sheetData>
  <mergeCells count="1">
    <mergeCell ref="D2:F2"/>
  </mergeCells>
  <pageMargins left="0.7" right="0.7" top="0.75" bottom="0.75" header="0.3" footer="0.3"/>
  <pageSetup paperSize="9" orientation="portrait" horizontalDpi="300" verticalDpi="300"/>
  <drawing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B2:AR18"/>
  <sheetViews>
    <sheetView showGridLines="0" workbookViewId="0">
      <pane xSplit="2" topLeftCell="C1" activePane="topRight" state="frozen"/>
      <selection pane="topRight"/>
    </sheetView>
  </sheetViews>
  <sheetFormatPr defaultColWidth="10.8203125" defaultRowHeight="14.35" x14ac:dyDescent="0.5"/>
  <cols>
    <col min="2" max="2" width="25.703125" customWidth="1"/>
    <col min="3" max="5" width="10.703125" customWidth="1"/>
    <col min="6" max="6" width="2.17578125" customWidth="1"/>
    <col min="7" max="12" width="10.703125" customWidth="1"/>
    <col min="13" max="13" width="2.17578125" customWidth="1"/>
    <col min="14" max="17" width="10.703125" customWidth="1"/>
    <col min="18" max="18" width="2.17578125" customWidth="1"/>
    <col min="19" max="30" width="10.703125" customWidth="1"/>
    <col min="31" max="31" width="2.17578125" customWidth="1"/>
    <col min="32" max="34" width="10.703125" customWidth="1"/>
    <col min="35" max="35" width="2.17578125" customWidth="1"/>
    <col min="36" max="40" width="10.703125" customWidth="1"/>
    <col min="41" max="41" width="2.17578125" customWidth="1"/>
    <col min="42" max="44" width="10.703125" customWidth="1"/>
    <col min="45" max="45" width="2.17578125" customWidth="1"/>
  </cols>
  <sheetData>
    <row r="2" spans="2:44" ht="40" customHeight="1" x14ac:dyDescent="0.5">
      <c r="D2" s="30" t="s">
        <v>373</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row>
    <row r="5" spans="2:44" ht="30" customHeight="1" x14ac:dyDescent="0.5">
      <c r="B5" s="15"/>
      <c r="C5" s="15"/>
      <c r="D5" s="29" t="s">
        <v>50</v>
      </c>
      <c r="E5" s="29"/>
      <c r="F5" s="15"/>
      <c r="G5" s="29" t="s">
        <v>51</v>
      </c>
      <c r="H5" s="29"/>
      <c r="I5" s="29"/>
      <c r="J5" s="29"/>
      <c r="K5" s="29"/>
      <c r="L5" s="29"/>
      <c r="M5" s="15"/>
      <c r="N5" s="29" t="s">
        <v>52</v>
      </c>
      <c r="O5" s="29"/>
      <c r="P5" s="29"/>
      <c r="Q5" s="29"/>
      <c r="R5" s="15"/>
      <c r="S5" s="29" t="s">
        <v>53</v>
      </c>
      <c r="T5" s="29"/>
      <c r="U5" s="29"/>
      <c r="V5" s="29"/>
      <c r="W5" s="29"/>
      <c r="X5" s="29"/>
      <c r="Y5" s="29"/>
      <c r="Z5" s="29"/>
      <c r="AA5" s="29"/>
      <c r="AB5" s="29"/>
      <c r="AC5" s="29"/>
      <c r="AD5" s="29"/>
      <c r="AE5" s="15"/>
      <c r="AF5" s="29" t="s">
        <v>54</v>
      </c>
      <c r="AG5" s="29"/>
      <c r="AH5" s="29"/>
      <c r="AI5" s="15"/>
      <c r="AJ5" s="29" t="s">
        <v>55</v>
      </c>
      <c r="AK5" s="29"/>
      <c r="AL5" s="29"/>
      <c r="AM5" s="29"/>
      <c r="AN5" s="29"/>
      <c r="AO5" s="15"/>
      <c r="AP5" s="29" t="s">
        <v>56</v>
      </c>
      <c r="AQ5" s="29"/>
      <c r="AR5" s="29"/>
    </row>
    <row r="6" spans="2:44" ht="43" x14ac:dyDescent="0.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row>
    <row r="7" spans="2:44" ht="30" customHeight="1" x14ac:dyDescent="0.5">
      <c r="B7" s="10" t="s">
        <v>18</v>
      </c>
      <c r="C7" s="10">
        <v>2011</v>
      </c>
      <c r="D7" s="10">
        <v>973</v>
      </c>
      <c r="E7" s="10">
        <v>1034</v>
      </c>
      <c r="F7" s="10"/>
      <c r="G7" s="10">
        <v>293</v>
      </c>
      <c r="H7" s="10">
        <v>293</v>
      </c>
      <c r="I7" s="10">
        <v>331</v>
      </c>
      <c r="J7" s="10">
        <v>331</v>
      </c>
      <c r="K7" s="10">
        <v>305</v>
      </c>
      <c r="L7" s="10">
        <v>458</v>
      </c>
      <c r="M7" s="10"/>
      <c r="N7" s="10">
        <v>545</v>
      </c>
      <c r="O7" s="10">
        <v>548</v>
      </c>
      <c r="P7" s="10">
        <v>415</v>
      </c>
      <c r="Q7" s="10">
        <v>498</v>
      </c>
      <c r="R7" s="10"/>
      <c r="S7" s="10">
        <v>288</v>
      </c>
      <c r="T7" s="10">
        <v>268</v>
      </c>
      <c r="U7" s="10">
        <v>162</v>
      </c>
      <c r="V7" s="10">
        <v>184</v>
      </c>
      <c r="W7" s="10">
        <v>142</v>
      </c>
      <c r="X7" s="10">
        <v>193</v>
      </c>
      <c r="Y7" s="10">
        <v>161</v>
      </c>
      <c r="Z7" s="10">
        <v>83</v>
      </c>
      <c r="AA7" s="10">
        <v>227</v>
      </c>
      <c r="AB7" s="10">
        <v>144</v>
      </c>
      <c r="AC7" s="10">
        <v>107</v>
      </c>
      <c r="AD7" s="10">
        <v>52</v>
      </c>
      <c r="AE7" s="10"/>
      <c r="AF7" s="10">
        <v>728</v>
      </c>
      <c r="AG7" s="10">
        <v>785</v>
      </c>
      <c r="AH7" s="10">
        <v>299</v>
      </c>
      <c r="AI7" s="10"/>
      <c r="AJ7" s="10">
        <v>692</v>
      </c>
      <c r="AK7" s="10">
        <v>539</v>
      </c>
      <c r="AL7" s="10">
        <v>143</v>
      </c>
      <c r="AM7" s="10">
        <v>38</v>
      </c>
      <c r="AN7" s="10">
        <v>294</v>
      </c>
      <c r="AO7" s="10"/>
      <c r="AP7" s="10">
        <v>390</v>
      </c>
      <c r="AQ7" s="10">
        <v>732</v>
      </c>
      <c r="AR7" s="10">
        <v>133</v>
      </c>
    </row>
    <row r="8" spans="2:44" ht="30" customHeight="1" x14ac:dyDescent="0.5">
      <c r="B8" s="11" t="s">
        <v>19</v>
      </c>
      <c r="C8" s="11">
        <v>2011</v>
      </c>
      <c r="D8" s="11">
        <v>992</v>
      </c>
      <c r="E8" s="11">
        <v>1015</v>
      </c>
      <c r="F8" s="11"/>
      <c r="G8" s="11">
        <v>280</v>
      </c>
      <c r="H8" s="11">
        <v>341</v>
      </c>
      <c r="I8" s="11">
        <v>343</v>
      </c>
      <c r="J8" s="11">
        <v>343</v>
      </c>
      <c r="K8" s="11">
        <v>283</v>
      </c>
      <c r="L8" s="11">
        <v>420</v>
      </c>
      <c r="M8" s="11"/>
      <c r="N8" s="11">
        <v>541</v>
      </c>
      <c r="O8" s="11">
        <v>522</v>
      </c>
      <c r="P8" s="11">
        <v>441</v>
      </c>
      <c r="Q8" s="11">
        <v>502</v>
      </c>
      <c r="R8" s="11"/>
      <c r="S8" s="11">
        <v>282</v>
      </c>
      <c r="T8" s="11">
        <v>261</v>
      </c>
      <c r="U8" s="11">
        <v>161</v>
      </c>
      <c r="V8" s="11">
        <v>181</v>
      </c>
      <c r="W8" s="11">
        <v>141</v>
      </c>
      <c r="X8" s="11">
        <v>181</v>
      </c>
      <c r="Y8" s="11">
        <v>161</v>
      </c>
      <c r="Z8" s="11">
        <v>80</v>
      </c>
      <c r="AA8" s="11">
        <v>221</v>
      </c>
      <c r="AB8" s="11">
        <v>181</v>
      </c>
      <c r="AC8" s="11">
        <v>101</v>
      </c>
      <c r="AD8" s="11">
        <v>60</v>
      </c>
      <c r="AE8" s="11"/>
      <c r="AF8" s="11">
        <v>714</v>
      </c>
      <c r="AG8" s="11">
        <v>797</v>
      </c>
      <c r="AH8" s="11">
        <v>308</v>
      </c>
      <c r="AI8" s="11"/>
      <c r="AJ8" s="11">
        <v>674</v>
      </c>
      <c r="AK8" s="11">
        <v>545</v>
      </c>
      <c r="AL8" s="11">
        <v>138</v>
      </c>
      <c r="AM8" s="11">
        <v>36</v>
      </c>
      <c r="AN8" s="11">
        <v>298</v>
      </c>
      <c r="AO8" s="11"/>
      <c r="AP8" s="11">
        <v>383</v>
      </c>
      <c r="AQ8" s="11">
        <v>736</v>
      </c>
      <c r="AR8" s="11">
        <v>130</v>
      </c>
    </row>
    <row r="9" spans="2:44" x14ac:dyDescent="0.5">
      <c r="B9" s="18" t="s">
        <v>368</v>
      </c>
      <c r="C9" s="17">
        <v>0.13135582746472499</v>
      </c>
      <c r="D9" s="17">
        <v>0.144783524154318</v>
      </c>
      <c r="E9" s="17">
        <v>0.116711988478697</v>
      </c>
      <c r="F9" s="17"/>
      <c r="G9" s="17">
        <v>0.15406828098876901</v>
      </c>
      <c r="H9" s="17">
        <v>0.171475891183035</v>
      </c>
      <c r="I9" s="17">
        <v>0.15324568534514099</v>
      </c>
      <c r="J9" s="17">
        <v>0.123990477847365</v>
      </c>
      <c r="K9" s="17">
        <v>9.5678838132484997E-2</v>
      </c>
      <c r="L9" s="17">
        <v>9.5827828749700597E-2</v>
      </c>
      <c r="M9" s="17"/>
      <c r="N9" s="17">
        <v>0.152202684130952</v>
      </c>
      <c r="O9" s="17">
        <v>0.12346541550409</v>
      </c>
      <c r="P9" s="17">
        <v>0.114126319524889</v>
      </c>
      <c r="Q9" s="17">
        <v>0.133538372735273</v>
      </c>
      <c r="R9" s="17"/>
      <c r="S9" s="17">
        <v>0.14673525179094299</v>
      </c>
      <c r="T9" s="17">
        <v>0.14973684711163199</v>
      </c>
      <c r="U9" s="17">
        <v>0.101755403733451</v>
      </c>
      <c r="V9" s="17">
        <v>0.11239332306661801</v>
      </c>
      <c r="W9" s="17">
        <v>0.162572935846512</v>
      </c>
      <c r="X9" s="17">
        <v>0.137468446452436</v>
      </c>
      <c r="Y9" s="17">
        <v>0.1367824448894</v>
      </c>
      <c r="Z9" s="17">
        <v>6.8478876806961894E-2</v>
      </c>
      <c r="AA9" s="17">
        <v>0.137753863189296</v>
      </c>
      <c r="AB9" s="17">
        <v>0.104202405781071</v>
      </c>
      <c r="AC9" s="17">
        <v>0.15040548636609299</v>
      </c>
      <c r="AD9" s="17">
        <v>0.119549290451837</v>
      </c>
      <c r="AE9" s="17"/>
      <c r="AF9" s="17">
        <v>0.106915490729891</v>
      </c>
      <c r="AG9" s="17">
        <v>0.151156148271095</v>
      </c>
      <c r="AH9" s="17">
        <v>0.13285882553601699</v>
      </c>
      <c r="AI9" s="17"/>
      <c r="AJ9" s="17">
        <v>0.11708057830978701</v>
      </c>
      <c r="AK9" s="17">
        <v>0.16655805040317501</v>
      </c>
      <c r="AL9" s="17">
        <v>0.14015919235337301</v>
      </c>
      <c r="AM9" s="17">
        <v>4.8223886637268697E-2</v>
      </c>
      <c r="AN9" s="17">
        <v>0.12771189818779599</v>
      </c>
      <c r="AO9" s="17"/>
      <c r="AP9" s="17">
        <v>0.12610608562824199</v>
      </c>
      <c r="AQ9" s="17">
        <v>0.167840620965889</v>
      </c>
      <c r="AR9" s="17">
        <v>0.16204888760283101</v>
      </c>
    </row>
    <row r="10" spans="2:44" x14ac:dyDescent="0.5">
      <c r="B10" s="18" t="s">
        <v>369</v>
      </c>
      <c r="C10" s="17">
        <v>0.46013695736782101</v>
      </c>
      <c r="D10" s="17">
        <v>0.45988035068614302</v>
      </c>
      <c r="E10" s="17">
        <v>0.46125031447882298</v>
      </c>
      <c r="F10" s="17"/>
      <c r="G10" s="17">
        <v>0.45749738749767399</v>
      </c>
      <c r="H10" s="17">
        <v>0.43483946540129298</v>
      </c>
      <c r="I10" s="17">
        <v>0.44949683832060999</v>
      </c>
      <c r="J10" s="17">
        <v>0.49752629050758101</v>
      </c>
      <c r="K10" s="17">
        <v>0.43530723183339398</v>
      </c>
      <c r="L10" s="17">
        <v>0.47733980819986499</v>
      </c>
      <c r="M10" s="17"/>
      <c r="N10" s="17">
        <v>0.50737667618921301</v>
      </c>
      <c r="O10" s="17">
        <v>0.50111381988901404</v>
      </c>
      <c r="P10" s="17">
        <v>0.42177761044715401</v>
      </c>
      <c r="Q10" s="17">
        <v>0.39922492753460698</v>
      </c>
      <c r="R10" s="17"/>
      <c r="S10" s="17">
        <v>0.438525777058349</v>
      </c>
      <c r="T10" s="17">
        <v>0.48827587107439302</v>
      </c>
      <c r="U10" s="17">
        <v>0.46705391782532701</v>
      </c>
      <c r="V10" s="17">
        <v>0.369466144874183</v>
      </c>
      <c r="W10" s="17">
        <v>0.46576109758001</v>
      </c>
      <c r="X10" s="17">
        <v>0.43205374077856901</v>
      </c>
      <c r="Y10" s="17">
        <v>0.36237458776228698</v>
      </c>
      <c r="Z10" s="17">
        <v>0.57203910690788595</v>
      </c>
      <c r="AA10" s="17">
        <v>0.50876450979804</v>
      </c>
      <c r="AB10" s="17">
        <v>0.54996563698749701</v>
      </c>
      <c r="AC10" s="17">
        <v>0.51348965879743802</v>
      </c>
      <c r="AD10" s="17">
        <v>0.338982888136663</v>
      </c>
      <c r="AE10" s="17"/>
      <c r="AF10" s="17">
        <v>0.46040300239217802</v>
      </c>
      <c r="AG10" s="17">
        <v>0.49230145424889499</v>
      </c>
      <c r="AH10" s="17">
        <v>0.40480558111611598</v>
      </c>
      <c r="AI10" s="17"/>
      <c r="AJ10" s="17">
        <v>0.45559460975240001</v>
      </c>
      <c r="AK10" s="17">
        <v>0.471287358746596</v>
      </c>
      <c r="AL10" s="17">
        <v>0.51728678851862198</v>
      </c>
      <c r="AM10" s="17">
        <v>0.51302251493345197</v>
      </c>
      <c r="AN10" s="17">
        <v>0.38432158945199502</v>
      </c>
      <c r="AO10" s="17"/>
      <c r="AP10" s="17">
        <v>0.50779391561381504</v>
      </c>
      <c r="AQ10" s="17">
        <v>0.49406783844401297</v>
      </c>
      <c r="AR10" s="17">
        <v>0.45159637963385502</v>
      </c>
    </row>
    <row r="11" spans="2:44" x14ac:dyDescent="0.5">
      <c r="B11" s="18" t="s">
        <v>370</v>
      </c>
      <c r="C11" s="17">
        <v>0.280520109577579</v>
      </c>
      <c r="D11" s="17">
        <v>0.28483334907992902</v>
      </c>
      <c r="E11" s="17">
        <v>0.27740597303036801</v>
      </c>
      <c r="F11" s="17"/>
      <c r="G11" s="17">
        <v>0.27650906748441501</v>
      </c>
      <c r="H11" s="17">
        <v>0.27243968569437899</v>
      </c>
      <c r="I11" s="17">
        <v>0.28042353185424002</v>
      </c>
      <c r="J11" s="17">
        <v>0.224542478789021</v>
      </c>
      <c r="K11" s="17">
        <v>0.31947601049440799</v>
      </c>
      <c r="L11" s="17">
        <v>0.30928747716625099</v>
      </c>
      <c r="M11" s="17"/>
      <c r="N11" s="17">
        <v>0.248193888276379</v>
      </c>
      <c r="O11" s="17">
        <v>0.25838795585672297</v>
      </c>
      <c r="P11" s="17">
        <v>0.32280987660487198</v>
      </c>
      <c r="Q11" s="17">
        <v>0.30178964071815401</v>
      </c>
      <c r="R11" s="17"/>
      <c r="S11" s="17">
        <v>0.28085517860099202</v>
      </c>
      <c r="T11" s="17">
        <v>0.25629777189960701</v>
      </c>
      <c r="U11" s="17">
        <v>0.26476053059602001</v>
      </c>
      <c r="V11" s="17">
        <v>0.36856077290935801</v>
      </c>
      <c r="W11" s="17">
        <v>0.29755320361612198</v>
      </c>
      <c r="X11" s="17">
        <v>0.31773885338218</v>
      </c>
      <c r="Y11" s="17">
        <v>0.33961141864351102</v>
      </c>
      <c r="Z11" s="17">
        <v>0.25296702359572099</v>
      </c>
      <c r="AA11" s="17">
        <v>0.23850158375380801</v>
      </c>
      <c r="AB11" s="17">
        <v>0.22432695831720401</v>
      </c>
      <c r="AC11" s="17">
        <v>0.245372748856065</v>
      </c>
      <c r="AD11" s="17">
        <v>0.27027509448492698</v>
      </c>
      <c r="AE11" s="17"/>
      <c r="AF11" s="17">
        <v>0.295731604287368</v>
      </c>
      <c r="AG11" s="17">
        <v>0.25917211402894902</v>
      </c>
      <c r="AH11" s="17">
        <v>0.29597106681403401</v>
      </c>
      <c r="AI11" s="17"/>
      <c r="AJ11" s="17">
        <v>0.31789227714038598</v>
      </c>
      <c r="AK11" s="17">
        <v>0.25827451048984301</v>
      </c>
      <c r="AL11" s="17">
        <v>0.23928196227221499</v>
      </c>
      <c r="AM11" s="17">
        <v>0.14575027795786699</v>
      </c>
      <c r="AN11" s="17">
        <v>0.29497018945242098</v>
      </c>
      <c r="AO11" s="17"/>
      <c r="AP11" s="17">
        <v>0.29763540779695602</v>
      </c>
      <c r="AQ11" s="17">
        <v>0.24258092899063499</v>
      </c>
      <c r="AR11" s="17">
        <v>0.28072642199283998</v>
      </c>
    </row>
    <row r="12" spans="2:44" x14ac:dyDescent="0.5">
      <c r="B12" s="18" t="s">
        <v>371</v>
      </c>
      <c r="C12" s="17">
        <v>5.71336244971722E-2</v>
      </c>
      <c r="D12" s="17">
        <v>5.7022546719566303E-2</v>
      </c>
      <c r="E12" s="17">
        <v>5.7466441919831197E-2</v>
      </c>
      <c r="F12" s="17"/>
      <c r="G12" s="17">
        <v>6.9852299070628093E-2</v>
      </c>
      <c r="H12" s="17">
        <v>5.6292953675095299E-2</v>
      </c>
      <c r="I12" s="17">
        <v>5.5016059165931802E-2</v>
      </c>
      <c r="J12" s="17">
        <v>7.1009351871472601E-2</v>
      </c>
      <c r="K12" s="17">
        <v>6.3228960642135498E-2</v>
      </c>
      <c r="L12" s="17">
        <v>3.5628107445931902E-2</v>
      </c>
      <c r="M12" s="17"/>
      <c r="N12" s="17">
        <v>4.2805069707471603E-2</v>
      </c>
      <c r="O12" s="17">
        <v>5.0691191670285303E-2</v>
      </c>
      <c r="P12" s="17">
        <v>7.0033217361351E-2</v>
      </c>
      <c r="Q12" s="17">
        <v>6.8511404868179998E-2</v>
      </c>
      <c r="R12" s="17"/>
      <c r="S12" s="17">
        <v>6.9190586591483902E-2</v>
      </c>
      <c r="T12" s="17">
        <v>4.2823158106193603E-2</v>
      </c>
      <c r="U12" s="17">
        <v>5.6145553673753797E-2</v>
      </c>
      <c r="V12" s="17">
        <v>7.9441075228737598E-2</v>
      </c>
      <c r="W12" s="17">
        <v>4.11536526597737E-2</v>
      </c>
      <c r="X12" s="17">
        <v>5.04715502633553E-2</v>
      </c>
      <c r="Y12" s="17">
        <v>6.5023972350689699E-2</v>
      </c>
      <c r="Z12" s="17">
        <v>6.9429329402600798E-2</v>
      </c>
      <c r="AA12" s="17">
        <v>4.1851651678610997E-2</v>
      </c>
      <c r="AB12" s="17">
        <v>5.5946585780694801E-2</v>
      </c>
      <c r="AC12" s="17">
        <v>3.6516426073164999E-2</v>
      </c>
      <c r="AD12" s="17">
        <v>0.11277918583435</v>
      </c>
      <c r="AE12" s="17"/>
      <c r="AF12" s="17">
        <v>5.7266725315164801E-2</v>
      </c>
      <c r="AG12" s="17">
        <v>5.2848754525964797E-2</v>
      </c>
      <c r="AH12" s="17">
        <v>6.2507594357406299E-2</v>
      </c>
      <c r="AI12" s="17"/>
      <c r="AJ12" s="17">
        <v>5.0610423909304703E-2</v>
      </c>
      <c r="AK12" s="17">
        <v>5.6820353590145103E-2</v>
      </c>
      <c r="AL12" s="17">
        <v>2.9293368688834299E-2</v>
      </c>
      <c r="AM12" s="17">
        <v>0.21686576625113199</v>
      </c>
      <c r="AN12" s="17">
        <v>6.9981743963400206E-2</v>
      </c>
      <c r="AO12" s="17"/>
      <c r="AP12" s="17">
        <v>2.4742593821908399E-2</v>
      </c>
      <c r="AQ12" s="17">
        <v>5.11635426651319E-2</v>
      </c>
      <c r="AR12" s="17">
        <v>3.4463084495255501E-2</v>
      </c>
    </row>
    <row r="13" spans="2:44" x14ac:dyDescent="0.5">
      <c r="B13" s="18" t="s">
        <v>87</v>
      </c>
      <c r="C13" s="19">
        <v>7.0853481092702703E-2</v>
      </c>
      <c r="D13" s="19">
        <v>5.3480229360043603E-2</v>
      </c>
      <c r="E13" s="19">
        <v>8.7165282092280597E-2</v>
      </c>
      <c r="F13" s="19"/>
      <c r="G13" s="19">
        <v>4.20729649585143E-2</v>
      </c>
      <c r="H13" s="19">
        <v>6.4952004046196998E-2</v>
      </c>
      <c r="I13" s="19">
        <v>6.18178853140764E-2</v>
      </c>
      <c r="J13" s="19">
        <v>8.29314009845602E-2</v>
      </c>
      <c r="K13" s="19">
        <v>8.6308958897576796E-2</v>
      </c>
      <c r="L13" s="19">
        <v>8.1916778438251597E-2</v>
      </c>
      <c r="M13" s="19"/>
      <c r="N13" s="19">
        <v>4.9421681695983599E-2</v>
      </c>
      <c r="O13" s="19">
        <v>6.6341617079887102E-2</v>
      </c>
      <c r="P13" s="19">
        <v>7.1252976061734696E-2</v>
      </c>
      <c r="Q13" s="19">
        <v>9.6935654143785605E-2</v>
      </c>
      <c r="R13" s="19"/>
      <c r="S13" s="19">
        <v>6.4693205958231997E-2</v>
      </c>
      <c r="T13" s="19">
        <v>6.28663518081755E-2</v>
      </c>
      <c r="U13" s="19">
        <v>0.11028459417144799</v>
      </c>
      <c r="V13" s="19">
        <v>7.0138683921104006E-2</v>
      </c>
      <c r="W13" s="19">
        <v>3.29591102975825E-2</v>
      </c>
      <c r="X13" s="19">
        <v>6.2267409123460002E-2</v>
      </c>
      <c r="Y13" s="19">
        <v>9.6207576354112201E-2</v>
      </c>
      <c r="Z13" s="19">
        <v>3.7085663286830502E-2</v>
      </c>
      <c r="AA13" s="19">
        <v>7.3128391580245505E-2</v>
      </c>
      <c r="AB13" s="19">
        <v>6.5558413133532598E-2</v>
      </c>
      <c r="AC13" s="19">
        <v>5.4215679907239099E-2</v>
      </c>
      <c r="AD13" s="19">
        <v>0.158413541092223</v>
      </c>
      <c r="AE13" s="19"/>
      <c r="AF13" s="19">
        <v>7.9683177275398601E-2</v>
      </c>
      <c r="AG13" s="19">
        <v>4.4521528925097101E-2</v>
      </c>
      <c r="AH13" s="19">
        <v>0.103856932176426</v>
      </c>
      <c r="AI13" s="19"/>
      <c r="AJ13" s="19">
        <v>5.8822110888122003E-2</v>
      </c>
      <c r="AK13" s="19">
        <v>4.7059726770240298E-2</v>
      </c>
      <c r="AL13" s="19">
        <v>7.3978688166955395E-2</v>
      </c>
      <c r="AM13" s="19">
        <v>7.6137554220280207E-2</v>
      </c>
      <c r="AN13" s="19">
        <v>0.123014578944388</v>
      </c>
      <c r="AO13" s="19"/>
      <c r="AP13" s="19">
        <v>4.3721997139079198E-2</v>
      </c>
      <c r="AQ13" s="19">
        <v>4.4347068934331497E-2</v>
      </c>
      <c r="AR13" s="19">
        <v>7.1165226275218499E-2</v>
      </c>
    </row>
    <row r="14" spans="2:44" x14ac:dyDescent="0.5">
      <c r="B14" s="16"/>
    </row>
    <row r="15" spans="2:44" x14ac:dyDescent="0.5">
      <c r="B15" t="s">
        <v>76</v>
      </c>
    </row>
    <row r="16" spans="2:44" x14ac:dyDescent="0.5">
      <c r="B16" t="s">
        <v>77</v>
      </c>
    </row>
    <row r="18" spans="2:2" x14ac:dyDescent="0.5">
      <c r="B18" s="8" t="str">
        <f>HYPERLINK("#'Contents'!A1", "Return to Contents")</f>
        <v>Return to Contents</v>
      </c>
    </row>
  </sheetData>
  <mergeCells count="8">
    <mergeCell ref="AJ5:AN5"/>
    <mergeCell ref="AP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B2:AR18"/>
  <sheetViews>
    <sheetView showGridLines="0" workbookViewId="0">
      <pane xSplit="2" topLeftCell="C1" activePane="topRight" state="frozen"/>
      <selection pane="topRight"/>
    </sheetView>
  </sheetViews>
  <sheetFormatPr defaultColWidth="10.8203125" defaultRowHeight="14.35" x14ac:dyDescent="0.5"/>
  <cols>
    <col min="2" max="2" width="25.703125" customWidth="1"/>
    <col min="3" max="5" width="10.703125" customWidth="1"/>
    <col min="6" max="6" width="2.17578125" customWidth="1"/>
    <col min="7" max="12" width="10.703125" customWidth="1"/>
    <col min="13" max="13" width="2.17578125" customWidth="1"/>
    <col min="14" max="17" width="10.703125" customWidth="1"/>
    <col min="18" max="18" width="2.17578125" customWidth="1"/>
    <col min="19" max="30" width="10.703125" customWidth="1"/>
    <col min="31" max="31" width="2.17578125" customWidth="1"/>
    <col min="32" max="34" width="10.703125" customWidth="1"/>
    <col min="35" max="35" width="2.17578125" customWidth="1"/>
    <col min="36" max="40" width="10.703125" customWidth="1"/>
    <col min="41" max="41" width="2.17578125" customWidth="1"/>
    <col min="42" max="44" width="10.703125" customWidth="1"/>
    <col min="45" max="45" width="2.17578125" customWidth="1"/>
  </cols>
  <sheetData>
    <row r="2" spans="2:44" ht="40" customHeight="1" x14ac:dyDescent="0.5">
      <c r="D2" s="30" t="s">
        <v>374</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row>
    <row r="5" spans="2:44" ht="30" customHeight="1" x14ac:dyDescent="0.5">
      <c r="B5" s="15"/>
      <c r="C5" s="15"/>
      <c r="D5" s="29" t="s">
        <v>50</v>
      </c>
      <c r="E5" s="29"/>
      <c r="F5" s="15"/>
      <c r="G5" s="29" t="s">
        <v>51</v>
      </c>
      <c r="H5" s="29"/>
      <c r="I5" s="29"/>
      <c r="J5" s="29"/>
      <c r="K5" s="29"/>
      <c r="L5" s="29"/>
      <c r="M5" s="15"/>
      <c r="N5" s="29" t="s">
        <v>52</v>
      </c>
      <c r="O5" s="29"/>
      <c r="P5" s="29"/>
      <c r="Q5" s="29"/>
      <c r="R5" s="15"/>
      <c r="S5" s="29" t="s">
        <v>53</v>
      </c>
      <c r="T5" s="29"/>
      <c r="U5" s="29"/>
      <c r="V5" s="29"/>
      <c r="W5" s="29"/>
      <c r="X5" s="29"/>
      <c r="Y5" s="29"/>
      <c r="Z5" s="29"/>
      <c r="AA5" s="29"/>
      <c r="AB5" s="29"/>
      <c r="AC5" s="29"/>
      <c r="AD5" s="29"/>
      <c r="AE5" s="15"/>
      <c r="AF5" s="29" t="s">
        <v>54</v>
      </c>
      <c r="AG5" s="29"/>
      <c r="AH5" s="29"/>
      <c r="AI5" s="15"/>
      <c r="AJ5" s="29" t="s">
        <v>55</v>
      </c>
      <c r="AK5" s="29"/>
      <c r="AL5" s="29"/>
      <c r="AM5" s="29"/>
      <c r="AN5" s="29"/>
      <c r="AO5" s="15"/>
      <c r="AP5" s="29" t="s">
        <v>56</v>
      </c>
      <c r="AQ5" s="29"/>
      <c r="AR5" s="29"/>
    </row>
    <row r="6" spans="2:44" ht="43" x14ac:dyDescent="0.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row>
    <row r="7" spans="2:44" ht="30" customHeight="1" x14ac:dyDescent="0.5">
      <c r="B7" s="10" t="s">
        <v>18</v>
      </c>
      <c r="C7" s="10">
        <v>2011</v>
      </c>
      <c r="D7" s="10">
        <v>973</v>
      </c>
      <c r="E7" s="10">
        <v>1034</v>
      </c>
      <c r="F7" s="10"/>
      <c r="G7" s="10">
        <v>293</v>
      </c>
      <c r="H7" s="10">
        <v>293</v>
      </c>
      <c r="I7" s="10">
        <v>331</v>
      </c>
      <c r="J7" s="10">
        <v>331</v>
      </c>
      <c r="K7" s="10">
        <v>305</v>
      </c>
      <c r="L7" s="10">
        <v>458</v>
      </c>
      <c r="M7" s="10"/>
      <c r="N7" s="10">
        <v>545</v>
      </c>
      <c r="O7" s="10">
        <v>548</v>
      </c>
      <c r="P7" s="10">
        <v>415</v>
      </c>
      <c r="Q7" s="10">
        <v>498</v>
      </c>
      <c r="R7" s="10"/>
      <c r="S7" s="10">
        <v>288</v>
      </c>
      <c r="T7" s="10">
        <v>268</v>
      </c>
      <c r="U7" s="10">
        <v>162</v>
      </c>
      <c r="V7" s="10">
        <v>184</v>
      </c>
      <c r="W7" s="10">
        <v>142</v>
      </c>
      <c r="X7" s="10">
        <v>193</v>
      </c>
      <c r="Y7" s="10">
        <v>161</v>
      </c>
      <c r="Z7" s="10">
        <v>83</v>
      </c>
      <c r="AA7" s="10">
        <v>227</v>
      </c>
      <c r="AB7" s="10">
        <v>144</v>
      </c>
      <c r="AC7" s="10">
        <v>107</v>
      </c>
      <c r="AD7" s="10">
        <v>52</v>
      </c>
      <c r="AE7" s="10"/>
      <c r="AF7" s="10">
        <v>728</v>
      </c>
      <c r="AG7" s="10">
        <v>785</v>
      </c>
      <c r="AH7" s="10">
        <v>299</v>
      </c>
      <c r="AI7" s="10"/>
      <c r="AJ7" s="10">
        <v>692</v>
      </c>
      <c r="AK7" s="10">
        <v>539</v>
      </c>
      <c r="AL7" s="10">
        <v>143</v>
      </c>
      <c r="AM7" s="10">
        <v>38</v>
      </c>
      <c r="AN7" s="10">
        <v>294</v>
      </c>
      <c r="AO7" s="10"/>
      <c r="AP7" s="10">
        <v>390</v>
      </c>
      <c r="AQ7" s="10">
        <v>732</v>
      </c>
      <c r="AR7" s="10">
        <v>133</v>
      </c>
    </row>
    <row r="8" spans="2:44" ht="30" customHeight="1" x14ac:dyDescent="0.5">
      <c r="B8" s="11" t="s">
        <v>19</v>
      </c>
      <c r="C8" s="11">
        <v>2011</v>
      </c>
      <c r="D8" s="11">
        <v>992</v>
      </c>
      <c r="E8" s="11">
        <v>1015</v>
      </c>
      <c r="F8" s="11"/>
      <c r="G8" s="11">
        <v>280</v>
      </c>
      <c r="H8" s="11">
        <v>341</v>
      </c>
      <c r="I8" s="11">
        <v>343</v>
      </c>
      <c r="J8" s="11">
        <v>343</v>
      </c>
      <c r="K8" s="11">
        <v>283</v>
      </c>
      <c r="L8" s="11">
        <v>420</v>
      </c>
      <c r="M8" s="11"/>
      <c r="N8" s="11">
        <v>541</v>
      </c>
      <c r="O8" s="11">
        <v>522</v>
      </c>
      <c r="P8" s="11">
        <v>441</v>
      </c>
      <c r="Q8" s="11">
        <v>502</v>
      </c>
      <c r="R8" s="11"/>
      <c r="S8" s="11">
        <v>282</v>
      </c>
      <c r="T8" s="11">
        <v>261</v>
      </c>
      <c r="U8" s="11">
        <v>161</v>
      </c>
      <c r="V8" s="11">
        <v>181</v>
      </c>
      <c r="W8" s="11">
        <v>141</v>
      </c>
      <c r="X8" s="11">
        <v>181</v>
      </c>
      <c r="Y8" s="11">
        <v>161</v>
      </c>
      <c r="Z8" s="11">
        <v>80</v>
      </c>
      <c r="AA8" s="11">
        <v>221</v>
      </c>
      <c r="AB8" s="11">
        <v>181</v>
      </c>
      <c r="AC8" s="11">
        <v>101</v>
      </c>
      <c r="AD8" s="11">
        <v>60</v>
      </c>
      <c r="AE8" s="11"/>
      <c r="AF8" s="11">
        <v>714</v>
      </c>
      <c r="AG8" s="11">
        <v>797</v>
      </c>
      <c r="AH8" s="11">
        <v>308</v>
      </c>
      <c r="AI8" s="11"/>
      <c r="AJ8" s="11">
        <v>674</v>
      </c>
      <c r="AK8" s="11">
        <v>545</v>
      </c>
      <c r="AL8" s="11">
        <v>138</v>
      </c>
      <c r="AM8" s="11">
        <v>36</v>
      </c>
      <c r="AN8" s="11">
        <v>298</v>
      </c>
      <c r="AO8" s="11"/>
      <c r="AP8" s="11">
        <v>383</v>
      </c>
      <c r="AQ8" s="11">
        <v>736</v>
      </c>
      <c r="AR8" s="11">
        <v>130</v>
      </c>
    </row>
    <row r="9" spans="2:44" x14ac:dyDescent="0.5">
      <c r="B9" s="18" t="s">
        <v>368</v>
      </c>
      <c r="C9" s="17">
        <v>0.1951505409522</v>
      </c>
      <c r="D9" s="17">
        <v>0.210311893267288</v>
      </c>
      <c r="E9" s="17">
        <v>0.17906284345356999</v>
      </c>
      <c r="F9" s="17"/>
      <c r="G9" s="17">
        <v>0.245853906712558</v>
      </c>
      <c r="H9" s="17">
        <v>0.211129701354479</v>
      </c>
      <c r="I9" s="17">
        <v>0.21906298694455401</v>
      </c>
      <c r="J9" s="17">
        <v>0.18789022844963499</v>
      </c>
      <c r="K9" s="17">
        <v>0.15678622558479299</v>
      </c>
      <c r="L9" s="17">
        <v>0.160654859208228</v>
      </c>
      <c r="M9" s="17"/>
      <c r="N9" s="17">
        <v>0.228642026865607</v>
      </c>
      <c r="O9" s="17">
        <v>0.202922288593952</v>
      </c>
      <c r="P9" s="17">
        <v>0.151941528113784</v>
      </c>
      <c r="Q9" s="17">
        <v>0.18893992330775999</v>
      </c>
      <c r="R9" s="17"/>
      <c r="S9" s="17">
        <v>0.19970180807717899</v>
      </c>
      <c r="T9" s="17">
        <v>0.177659553786925</v>
      </c>
      <c r="U9" s="17">
        <v>0.17179522634543201</v>
      </c>
      <c r="V9" s="17">
        <v>0.20572182540951001</v>
      </c>
      <c r="W9" s="17">
        <v>0.20246385430988001</v>
      </c>
      <c r="X9" s="17">
        <v>0.17437184734653799</v>
      </c>
      <c r="Y9" s="17">
        <v>0.24084012051055601</v>
      </c>
      <c r="Z9" s="17">
        <v>0.18630909550897601</v>
      </c>
      <c r="AA9" s="17">
        <v>0.21015823664192099</v>
      </c>
      <c r="AB9" s="17">
        <v>0.180417011024853</v>
      </c>
      <c r="AC9" s="17">
        <v>0.237940007092758</v>
      </c>
      <c r="AD9" s="17">
        <v>0.13237138588931399</v>
      </c>
      <c r="AE9" s="17"/>
      <c r="AF9" s="17">
        <v>0.169124614939691</v>
      </c>
      <c r="AG9" s="17">
        <v>0.22580324958673501</v>
      </c>
      <c r="AH9" s="17">
        <v>0.17510631210463101</v>
      </c>
      <c r="AI9" s="17"/>
      <c r="AJ9" s="17">
        <v>0.17294276372447701</v>
      </c>
      <c r="AK9" s="17">
        <v>0.23604782487145401</v>
      </c>
      <c r="AL9" s="17">
        <v>0.19969638868148201</v>
      </c>
      <c r="AM9" s="17">
        <v>0.101957610883531</v>
      </c>
      <c r="AN9" s="17">
        <v>0.17352966590765101</v>
      </c>
      <c r="AO9" s="17"/>
      <c r="AP9" s="17">
        <v>0.181285152441401</v>
      </c>
      <c r="AQ9" s="17">
        <v>0.245450435258845</v>
      </c>
      <c r="AR9" s="17">
        <v>0.213322974539886</v>
      </c>
    </row>
    <row r="10" spans="2:44" x14ac:dyDescent="0.5">
      <c r="B10" s="18" t="s">
        <v>369</v>
      </c>
      <c r="C10" s="17">
        <v>0.48639022794527198</v>
      </c>
      <c r="D10" s="17">
        <v>0.47814099762767998</v>
      </c>
      <c r="E10" s="17">
        <v>0.49636124032644102</v>
      </c>
      <c r="F10" s="17"/>
      <c r="G10" s="17">
        <v>0.40055432363548199</v>
      </c>
      <c r="H10" s="17">
        <v>0.47657129059589798</v>
      </c>
      <c r="I10" s="17">
        <v>0.46428789071566401</v>
      </c>
      <c r="J10" s="17">
        <v>0.50652875937535102</v>
      </c>
      <c r="K10" s="17">
        <v>0.52063552330783902</v>
      </c>
      <c r="L10" s="17">
        <v>0.53007041643906505</v>
      </c>
      <c r="M10" s="17"/>
      <c r="N10" s="17">
        <v>0.53023121488154201</v>
      </c>
      <c r="O10" s="17">
        <v>0.50655539825539497</v>
      </c>
      <c r="P10" s="17">
        <v>0.48066646735026097</v>
      </c>
      <c r="Q10" s="17">
        <v>0.42431146771995998</v>
      </c>
      <c r="R10" s="17"/>
      <c r="S10" s="17">
        <v>0.48332451576839303</v>
      </c>
      <c r="T10" s="17">
        <v>0.52577886990047096</v>
      </c>
      <c r="U10" s="17">
        <v>0.44204239253442801</v>
      </c>
      <c r="V10" s="17">
        <v>0.45757975442913801</v>
      </c>
      <c r="W10" s="17">
        <v>0.52354620313716504</v>
      </c>
      <c r="X10" s="17">
        <v>0.46579000399179998</v>
      </c>
      <c r="Y10" s="17">
        <v>0.39655575424151501</v>
      </c>
      <c r="Z10" s="17">
        <v>0.46079867162718102</v>
      </c>
      <c r="AA10" s="17">
        <v>0.52997502604070601</v>
      </c>
      <c r="AB10" s="17">
        <v>0.51490641856056296</v>
      </c>
      <c r="AC10" s="17">
        <v>0.47238624086330799</v>
      </c>
      <c r="AD10" s="17">
        <v>0.562597134767301</v>
      </c>
      <c r="AE10" s="17"/>
      <c r="AF10" s="17">
        <v>0.49394339411673599</v>
      </c>
      <c r="AG10" s="17">
        <v>0.52300918226055904</v>
      </c>
      <c r="AH10" s="17">
        <v>0.42507547008469998</v>
      </c>
      <c r="AI10" s="17"/>
      <c r="AJ10" s="17">
        <v>0.52768096539123999</v>
      </c>
      <c r="AK10" s="17">
        <v>0.48100778720815901</v>
      </c>
      <c r="AL10" s="17">
        <v>0.57925283253995297</v>
      </c>
      <c r="AM10" s="17">
        <v>0.43695629583241702</v>
      </c>
      <c r="AN10" s="17">
        <v>0.388346020563478</v>
      </c>
      <c r="AO10" s="17"/>
      <c r="AP10" s="17">
        <v>0.58636150004801602</v>
      </c>
      <c r="AQ10" s="17">
        <v>0.487372943789601</v>
      </c>
      <c r="AR10" s="17">
        <v>0.52104056330554405</v>
      </c>
    </row>
    <row r="11" spans="2:44" x14ac:dyDescent="0.5">
      <c r="B11" s="18" t="s">
        <v>370</v>
      </c>
      <c r="C11" s="17">
        <v>0.223021397004488</v>
      </c>
      <c r="D11" s="17">
        <v>0.22621506438015601</v>
      </c>
      <c r="E11" s="17">
        <v>0.21983213216993699</v>
      </c>
      <c r="F11" s="17"/>
      <c r="G11" s="17">
        <v>0.26352794080437703</v>
      </c>
      <c r="H11" s="17">
        <v>0.19995968671991801</v>
      </c>
      <c r="I11" s="17">
        <v>0.217908493958623</v>
      </c>
      <c r="J11" s="17">
        <v>0.191565695971575</v>
      </c>
      <c r="K11" s="17">
        <v>0.235902606192468</v>
      </c>
      <c r="L11" s="17">
        <v>0.235947839498868</v>
      </c>
      <c r="M11" s="17"/>
      <c r="N11" s="17">
        <v>0.178212248592304</v>
      </c>
      <c r="O11" s="17">
        <v>0.21612273482469899</v>
      </c>
      <c r="P11" s="17">
        <v>0.25782044043125402</v>
      </c>
      <c r="Q11" s="17">
        <v>0.24585001337769699</v>
      </c>
      <c r="R11" s="17"/>
      <c r="S11" s="17">
        <v>0.21677172211483101</v>
      </c>
      <c r="T11" s="17">
        <v>0.19917307525466099</v>
      </c>
      <c r="U11" s="17">
        <v>0.25518613840960902</v>
      </c>
      <c r="V11" s="17">
        <v>0.24233892904595999</v>
      </c>
      <c r="W11" s="17">
        <v>0.22741558498694001</v>
      </c>
      <c r="X11" s="17">
        <v>0.25486864088286298</v>
      </c>
      <c r="Y11" s="17">
        <v>0.23750107352741701</v>
      </c>
      <c r="Z11" s="17">
        <v>0.29063707294180802</v>
      </c>
      <c r="AA11" s="17">
        <v>0.202554557042746</v>
      </c>
      <c r="AB11" s="17">
        <v>0.211527602445514</v>
      </c>
      <c r="AC11" s="17">
        <v>0.19687027025770401</v>
      </c>
      <c r="AD11" s="17">
        <v>0.13010576769962701</v>
      </c>
      <c r="AE11" s="17"/>
      <c r="AF11" s="17">
        <v>0.22310340113183999</v>
      </c>
      <c r="AG11" s="17">
        <v>0.19787181866525599</v>
      </c>
      <c r="AH11" s="17">
        <v>0.25364047548985302</v>
      </c>
      <c r="AI11" s="17"/>
      <c r="AJ11" s="17">
        <v>0.219627141507788</v>
      </c>
      <c r="AK11" s="17">
        <v>0.20436951020004099</v>
      </c>
      <c r="AL11" s="17">
        <v>0.17927451810858699</v>
      </c>
      <c r="AM11" s="17">
        <v>0.29573480544800401</v>
      </c>
      <c r="AN11" s="17">
        <v>0.26985044188773</v>
      </c>
      <c r="AO11" s="17"/>
      <c r="AP11" s="17">
        <v>0.19702137097851799</v>
      </c>
      <c r="AQ11" s="17">
        <v>0.199276784156873</v>
      </c>
      <c r="AR11" s="17">
        <v>0.19020827959685699</v>
      </c>
    </row>
    <row r="12" spans="2:44" x14ac:dyDescent="0.5">
      <c r="B12" s="18" t="s">
        <v>371</v>
      </c>
      <c r="C12" s="17">
        <v>4.2624291982174101E-2</v>
      </c>
      <c r="D12" s="17">
        <v>4.5688517262518699E-2</v>
      </c>
      <c r="E12" s="17">
        <v>3.9796994440739801E-2</v>
      </c>
      <c r="F12" s="17"/>
      <c r="G12" s="17">
        <v>5.17078406554176E-2</v>
      </c>
      <c r="H12" s="17">
        <v>6.0052734670409003E-2</v>
      </c>
      <c r="I12" s="17">
        <v>3.6935602531455398E-2</v>
      </c>
      <c r="J12" s="17">
        <v>4.9505073980670299E-2</v>
      </c>
      <c r="K12" s="17">
        <v>3.04645086403252E-2</v>
      </c>
      <c r="L12" s="17">
        <v>2.9643193029805899E-2</v>
      </c>
      <c r="M12" s="17"/>
      <c r="N12" s="17">
        <v>2.7970697525660299E-2</v>
      </c>
      <c r="O12" s="17">
        <v>2.60632082617085E-2</v>
      </c>
      <c r="P12" s="17">
        <v>6.1822027559083503E-2</v>
      </c>
      <c r="Q12" s="17">
        <v>5.9196802686458501E-2</v>
      </c>
      <c r="R12" s="17"/>
      <c r="S12" s="17">
        <v>4.9579450792095699E-2</v>
      </c>
      <c r="T12" s="17">
        <v>4.1397347522001797E-2</v>
      </c>
      <c r="U12" s="17">
        <v>5.1287169107893202E-2</v>
      </c>
      <c r="V12" s="17">
        <v>5.69379272914892E-2</v>
      </c>
      <c r="W12" s="17">
        <v>1.9631773375104501E-2</v>
      </c>
      <c r="X12" s="17">
        <v>4.7088614063846498E-2</v>
      </c>
      <c r="Y12" s="17">
        <v>4.5707294949597597E-2</v>
      </c>
      <c r="Z12" s="17">
        <v>2.5169496635203799E-2</v>
      </c>
      <c r="AA12" s="17">
        <v>2.2871695645199301E-2</v>
      </c>
      <c r="AB12" s="17">
        <v>4.6618628936520197E-2</v>
      </c>
      <c r="AC12" s="17">
        <v>3.8030828921489498E-2</v>
      </c>
      <c r="AD12" s="17">
        <v>7.2876173381153195E-2</v>
      </c>
      <c r="AE12" s="17"/>
      <c r="AF12" s="17">
        <v>5.7671926525537397E-2</v>
      </c>
      <c r="AG12" s="17">
        <v>2.4454859180006099E-2</v>
      </c>
      <c r="AH12" s="17">
        <v>5.6705945985497497E-2</v>
      </c>
      <c r="AI12" s="17"/>
      <c r="AJ12" s="17">
        <v>3.8459860544144797E-2</v>
      </c>
      <c r="AK12" s="17">
        <v>4.5497599007861697E-2</v>
      </c>
      <c r="AL12" s="17">
        <v>7.9055014294407699E-3</v>
      </c>
      <c r="AM12" s="17">
        <v>0.13945465189817399</v>
      </c>
      <c r="AN12" s="17">
        <v>5.6539723036700303E-2</v>
      </c>
      <c r="AO12" s="17"/>
      <c r="AP12" s="17">
        <v>1.20425538060613E-2</v>
      </c>
      <c r="AQ12" s="17">
        <v>3.80658075638843E-2</v>
      </c>
      <c r="AR12" s="17">
        <v>3.2950630500679701E-2</v>
      </c>
    </row>
    <row r="13" spans="2:44" x14ac:dyDescent="0.5">
      <c r="B13" s="18" t="s">
        <v>87</v>
      </c>
      <c r="C13" s="19">
        <v>5.2813542115865898E-2</v>
      </c>
      <c r="D13" s="19">
        <v>3.9643527462356797E-2</v>
      </c>
      <c r="E13" s="19">
        <v>6.49467896093123E-2</v>
      </c>
      <c r="F13" s="19"/>
      <c r="G13" s="19">
        <v>3.8355988192165201E-2</v>
      </c>
      <c r="H13" s="19">
        <v>5.2286586659296502E-2</v>
      </c>
      <c r="I13" s="19">
        <v>6.1805025849702502E-2</v>
      </c>
      <c r="J13" s="19">
        <v>6.4510242222768494E-2</v>
      </c>
      <c r="K13" s="19">
        <v>5.6211136274574802E-2</v>
      </c>
      <c r="L13" s="19">
        <v>4.3683691824033498E-2</v>
      </c>
      <c r="M13" s="19"/>
      <c r="N13" s="19">
        <v>3.4943812134886697E-2</v>
      </c>
      <c r="O13" s="19">
        <v>4.8336370064246299E-2</v>
      </c>
      <c r="P13" s="19">
        <v>4.7749536545618303E-2</v>
      </c>
      <c r="Q13" s="19">
        <v>8.1701792908124293E-2</v>
      </c>
      <c r="R13" s="19"/>
      <c r="S13" s="19">
        <v>5.0622503247500603E-2</v>
      </c>
      <c r="T13" s="19">
        <v>5.5991153535941501E-2</v>
      </c>
      <c r="U13" s="19">
        <v>7.9689073602637994E-2</v>
      </c>
      <c r="V13" s="19">
        <v>3.7421563823903201E-2</v>
      </c>
      <c r="W13" s="19">
        <v>2.69425841909098E-2</v>
      </c>
      <c r="X13" s="19">
        <v>5.7880893714951698E-2</v>
      </c>
      <c r="Y13" s="19">
        <v>7.9395756770914802E-2</v>
      </c>
      <c r="Z13" s="19">
        <v>3.7085663286830502E-2</v>
      </c>
      <c r="AA13" s="19">
        <v>3.44404846294269E-2</v>
      </c>
      <c r="AB13" s="19">
        <v>4.6530339032549897E-2</v>
      </c>
      <c r="AC13" s="19">
        <v>5.4772652864739403E-2</v>
      </c>
      <c r="AD13" s="19">
        <v>0.102049538262605</v>
      </c>
      <c r="AE13" s="19"/>
      <c r="AF13" s="19">
        <v>5.6156663286194702E-2</v>
      </c>
      <c r="AG13" s="19">
        <v>2.88608903074444E-2</v>
      </c>
      <c r="AH13" s="19">
        <v>8.9471796335318599E-2</v>
      </c>
      <c r="AI13" s="19"/>
      <c r="AJ13" s="19">
        <v>4.1289268832350297E-2</v>
      </c>
      <c r="AK13" s="19">
        <v>3.30772787124834E-2</v>
      </c>
      <c r="AL13" s="19">
        <v>3.3870759240537E-2</v>
      </c>
      <c r="AM13" s="19">
        <v>2.58966359378743E-2</v>
      </c>
      <c r="AN13" s="19">
        <v>0.111734148604441</v>
      </c>
      <c r="AO13" s="19"/>
      <c r="AP13" s="19">
        <v>2.32894227260039E-2</v>
      </c>
      <c r="AQ13" s="19">
        <v>2.9834029230797299E-2</v>
      </c>
      <c r="AR13" s="19">
        <v>4.2477552057033303E-2</v>
      </c>
    </row>
    <row r="14" spans="2:44" x14ac:dyDescent="0.5">
      <c r="B14" s="16"/>
    </row>
    <row r="15" spans="2:44" x14ac:dyDescent="0.5">
      <c r="B15" t="s">
        <v>76</v>
      </c>
    </row>
    <row r="16" spans="2:44" x14ac:dyDescent="0.5">
      <c r="B16" t="s">
        <v>77</v>
      </c>
    </row>
    <row r="18" spans="2:2" x14ac:dyDescent="0.5">
      <c r="B18" s="8" t="str">
        <f>HYPERLINK("#'Contents'!A1", "Return to Contents")</f>
        <v>Return to Contents</v>
      </c>
    </row>
  </sheetData>
  <mergeCells count="8">
    <mergeCell ref="AJ5:AN5"/>
    <mergeCell ref="AP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B2:AR18"/>
  <sheetViews>
    <sheetView showGridLines="0" workbookViewId="0">
      <pane xSplit="2" topLeftCell="C1" activePane="topRight" state="frozen"/>
      <selection pane="topRight"/>
    </sheetView>
  </sheetViews>
  <sheetFormatPr defaultColWidth="10.8203125" defaultRowHeight="14.35" x14ac:dyDescent="0.5"/>
  <cols>
    <col min="2" max="2" width="25.703125" customWidth="1"/>
    <col min="3" max="5" width="10.703125" customWidth="1"/>
    <col min="6" max="6" width="2.17578125" customWidth="1"/>
    <col min="7" max="12" width="10.703125" customWidth="1"/>
    <col min="13" max="13" width="2.17578125" customWidth="1"/>
    <col min="14" max="17" width="10.703125" customWidth="1"/>
    <col min="18" max="18" width="2.17578125" customWidth="1"/>
    <col min="19" max="30" width="10.703125" customWidth="1"/>
    <col min="31" max="31" width="2.17578125" customWidth="1"/>
    <col min="32" max="34" width="10.703125" customWidth="1"/>
    <col min="35" max="35" width="2.17578125" customWidth="1"/>
    <col min="36" max="40" width="10.703125" customWidth="1"/>
    <col min="41" max="41" width="2.17578125" customWidth="1"/>
    <col min="42" max="44" width="10.703125" customWidth="1"/>
    <col min="45" max="45" width="2.17578125" customWidth="1"/>
  </cols>
  <sheetData>
    <row r="2" spans="2:44" ht="40" customHeight="1" x14ac:dyDescent="0.5">
      <c r="D2" s="30" t="s">
        <v>375</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row>
    <row r="5" spans="2:44" ht="30" customHeight="1" x14ac:dyDescent="0.5">
      <c r="B5" s="15"/>
      <c r="C5" s="15"/>
      <c r="D5" s="29" t="s">
        <v>50</v>
      </c>
      <c r="E5" s="29"/>
      <c r="F5" s="15"/>
      <c r="G5" s="29" t="s">
        <v>51</v>
      </c>
      <c r="H5" s="29"/>
      <c r="I5" s="29"/>
      <c r="J5" s="29"/>
      <c r="K5" s="29"/>
      <c r="L5" s="29"/>
      <c r="M5" s="15"/>
      <c r="N5" s="29" t="s">
        <v>52</v>
      </c>
      <c r="O5" s="29"/>
      <c r="P5" s="29"/>
      <c r="Q5" s="29"/>
      <c r="R5" s="15"/>
      <c r="S5" s="29" t="s">
        <v>53</v>
      </c>
      <c r="T5" s="29"/>
      <c r="U5" s="29"/>
      <c r="V5" s="29"/>
      <c r="W5" s="29"/>
      <c r="X5" s="29"/>
      <c r="Y5" s="29"/>
      <c r="Z5" s="29"/>
      <c r="AA5" s="29"/>
      <c r="AB5" s="29"/>
      <c r="AC5" s="29"/>
      <c r="AD5" s="29"/>
      <c r="AE5" s="15"/>
      <c r="AF5" s="29" t="s">
        <v>54</v>
      </c>
      <c r="AG5" s="29"/>
      <c r="AH5" s="29"/>
      <c r="AI5" s="15"/>
      <c r="AJ5" s="29" t="s">
        <v>55</v>
      </c>
      <c r="AK5" s="29"/>
      <c r="AL5" s="29"/>
      <c r="AM5" s="29"/>
      <c r="AN5" s="29"/>
      <c r="AO5" s="15"/>
      <c r="AP5" s="29" t="s">
        <v>56</v>
      </c>
      <c r="AQ5" s="29"/>
      <c r="AR5" s="29"/>
    </row>
    <row r="6" spans="2:44" ht="43" x14ac:dyDescent="0.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row>
    <row r="7" spans="2:44" ht="30" customHeight="1" x14ac:dyDescent="0.5">
      <c r="B7" s="10" t="s">
        <v>18</v>
      </c>
      <c r="C7" s="10">
        <v>2011</v>
      </c>
      <c r="D7" s="10">
        <v>973</v>
      </c>
      <c r="E7" s="10">
        <v>1034</v>
      </c>
      <c r="F7" s="10"/>
      <c r="G7" s="10">
        <v>293</v>
      </c>
      <c r="H7" s="10">
        <v>293</v>
      </c>
      <c r="I7" s="10">
        <v>331</v>
      </c>
      <c r="J7" s="10">
        <v>331</v>
      </c>
      <c r="K7" s="10">
        <v>305</v>
      </c>
      <c r="L7" s="10">
        <v>458</v>
      </c>
      <c r="M7" s="10"/>
      <c r="N7" s="10">
        <v>545</v>
      </c>
      <c r="O7" s="10">
        <v>548</v>
      </c>
      <c r="P7" s="10">
        <v>415</v>
      </c>
      <c r="Q7" s="10">
        <v>498</v>
      </c>
      <c r="R7" s="10"/>
      <c r="S7" s="10">
        <v>288</v>
      </c>
      <c r="T7" s="10">
        <v>268</v>
      </c>
      <c r="U7" s="10">
        <v>162</v>
      </c>
      <c r="V7" s="10">
        <v>184</v>
      </c>
      <c r="W7" s="10">
        <v>142</v>
      </c>
      <c r="X7" s="10">
        <v>193</v>
      </c>
      <c r="Y7" s="10">
        <v>161</v>
      </c>
      <c r="Z7" s="10">
        <v>83</v>
      </c>
      <c r="AA7" s="10">
        <v>227</v>
      </c>
      <c r="AB7" s="10">
        <v>144</v>
      </c>
      <c r="AC7" s="10">
        <v>107</v>
      </c>
      <c r="AD7" s="10">
        <v>52</v>
      </c>
      <c r="AE7" s="10"/>
      <c r="AF7" s="10">
        <v>728</v>
      </c>
      <c r="AG7" s="10">
        <v>785</v>
      </c>
      <c r="AH7" s="10">
        <v>299</v>
      </c>
      <c r="AI7" s="10"/>
      <c r="AJ7" s="10">
        <v>692</v>
      </c>
      <c r="AK7" s="10">
        <v>539</v>
      </c>
      <c r="AL7" s="10">
        <v>143</v>
      </c>
      <c r="AM7" s="10">
        <v>38</v>
      </c>
      <c r="AN7" s="10">
        <v>294</v>
      </c>
      <c r="AO7" s="10"/>
      <c r="AP7" s="10">
        <v>390</v>
      </c>
      <c r="AQ7" s="10">
        <v>732</v>
      </c>
      <c r="AR7" s="10">
        <v>133</v>
      </c>
    </row>
    <row r="8" spans="2:44" ht="30" customHeight="1" x14ac:dyDescent="0.5">
      <c r="B8" s="11" t="s">
        <v>19</v>
      </c>
      <c r="C8" s="11">
        <v>2011</v>
      </c>
      <c r="D8" s="11">
        <v>992</v>
      </c>
      <c r="E8" s="11">
        <v>1015</v>
      </c>
      <c r="F8" s="11"/>
      <c r="G8" s="11">
        <v>280</v>
      </c>
      <c r="H8" s="11">
        <v>341</v>
      </c>
      <c r="I8" s="11">
        <v>343</v>
      </c>
      <c r="J8" s="11">
        <v>343</v>
      </c>
      <c r="K8" s="11">
        <v>283</v>
      </c>
      <c r="L8" s="11">
        <v>420</v>
      </c>
      <c r="M8" s="11"/>
      <c r="N8" s="11">
        <v>541</v>
      </c>
      <c r="O8" s="11">
        <v>522</v>
      </c>
      <c r="P8" s="11">
        <v>441</v>
      </c>
      <c r="Q8" s="11">
        <v>502</v>
      </c>
      <c r="R8" s="11"/>
      <c r="S8" s="11">
        <v>282</v>
      </c>
      <c r="T8" s="11">
        <v>261</v>
      </c>
      <c r="U8" s="11">
        <v>161</v>
      </c>
      <c r="V8" s="11">
        <v>181</v>
      </c>
      <c r="W8" s="11">
        <v>141</v>
      </c>
      <c r="X8" s="11">
        <v>181</v>
      </c>
      <c r="Y8" s="11">
        <v>161</v>
      </c>
      <c r="Z8" s="11">
        <v>80</v>
      </c>
      <c r="AA8" s="11">
        <v>221</v>
      </c>
      <c r="AB8" s="11">
        <v>181</v>
      </c>
      <c r="AC8" s="11">
        <v>101</v>
      </c>
      <c r="AD8" s="11">
        <v>60</v>
      </c>
      <c r="AE8" s="11"/>
      <c r="AF8" s="11">
        <v>714</v>
      </c>
      <c r="AG8" s="11">
        <v>797</v>
      </c>
      <c r="AH8" s="11">
        <v>308</v>
      </c>
      <c r="AI8" s="11"/>
      <c r="AJ8" s="11">
        <v>674</v>
      </c>
      <c r="AK8" s="11">
        <v>545</v>
      </c>
      <c r="AL8" s="11">
        <v>138</v>
      </c>
      <c r="AM8" s="11">
        <v>36</v>
      </c>
      <c r="AN8" s="11">
        <v>298</v>
      </c>
      <c r="AO8" s="11"/>
      <c r="AP8" s="11">
        <v>383</v>
      </c>
      <c r="AQ8" s="11">
        <v>736</v>
      </c>
      <c r="AR8" s="11">
        <v>130</v>
      </c>
    </row>
    <row r="9" spans="2:44" x14ac:dyDescent="0.5">
      <c r="B9" s="18" t="s">
        <v>368</v>
      </c>
      <c r="C9" s="17">
        <v>0.181546312272342</v>
      </c>
      <c r="D9" s="17">
        <v>0.203077800089979</v>
      </c>
      <c r="E9" s="17">
        <v>0.159179804533815</v>
      </c>
      <c r="F9" s="17"/>
      <c r="G9" s="17">
        <v>0.22207422002546601</v>
      </c>
      <c r="H9" s="17">
        <v>0.22341804487179501</v>
      </c>
      <c r="I9" s="17">
        <v>0.19520465433783599</v>
      </c>
      <c r="J9" s="17">
        <v>0.17383605302358399</v>
      </c>
      <c r="K9" s="17">
        <v>0.147939027216241</v>
      </c>
      <c r="L9" s="17">
        <v>0.13833623517500901</v>
      </c>
      <c r="M9" s="17"/>
      <c r="N9" s="17">
        <v>0.22210887226327</v>
      </c>
      <c r="O9" s="17">
        <v>0.17029070446198399</v>
      </c>
      <c r="P9" s="17">
        <v>0.15327325471672901</v>
      </c>
      <c r="Q9" s="17">
        <v>0.17423201619581399</v>
      </c>
      <c r="R9" s="17"/>
      <c r="S9" s="17">
        <v>0.20248275991360501</v>
      </c>
      <c r="T9" s="17">
        <v>0.18268241802252</v>
      </c>
      <c r="U9" s="17">
        <v>0.14414462574686501</v>
      </c>
      <c r="V9" s="17">
        <v>0.15674287903116199</v>
      </c>
      <c r="W9" s="17">
        <v>0.140003625582441</v>
      </c>
      <c r="X9" s="17">
        <v>0.144799534945312</v>
      </c>
      <c r="Y9" s="17">
        <v>0.22735050906908799</v>
      </c>
      <c r="Z9" s="17">
        <v>0.17425170995155401</v>
      </c>
      <c r="AA9" s="17">
        <v>0.22097848810319101</v>
      </c>
      <c r="AB9" s="17">
        <v>0.20254369643508199</v>
      </c>
      <c r="AC9" s="17">
        <v>0.18568802367054801</v>
      </c>
      <c r="AD9" s="17">
        <v>0.13307757432798001</v>
      </c>
      <c r="AE9" s="17"/>
      <c r="AF9" s="17">
        <v>0.14712894844510899</v>
      </c>
      <c r="AG9" s="17">
        <v>0.20341452632943499</v>
      </c>
      <c r="AH9" s="17">
        <v>0.200752908678349</v>
      </c>
      <c r="AI9" s="17"/>
      <c r="AJ9" s="17">
        <v>0.16557119130225201</v>
      </c>
      <c r="AK9" s="17">
        <v>0.206132387673852</v>
      </c>
      <c r="AL9" s="17">
        <v>0.166959359930648</v>
      </c>
      <c r="AM9" s="17">
        <v>0.12862267331829</v>
      </c>
      <c r="AN9" s="17">
        <v>0.17517230354052901</v>
      </c>
      <c r="AO9" s="17"/>
      <c r="AP9" s="17">
        <v>0.17480949357523501</v>
      </c>
      <c r="AQ9" s="17">
        <v>0.20936583123531799</v>
      </c>
      <c r="AR9" s="17">
        <v>0.215461769811852</v>
      </c>
    </row>
    <row r="10" spans="2:44" x14ac:dyDescent="0.5">
      <c r="B10" s="18" t="s">
        <v>369</v>
      </c>
      <c r="C10" s="17">
        <v>0.51113445451628803</v>
      </c>
      <c r="D10" s="17">
        <v>0.51204700226377498</v>
      </c>
      <c r="E10" s="17">
        <v>0.51130539706741795</v>
      </c>
      <c r="F10" s="17"/>
      <c r="G10" s="17">
        <v>0.44517431537020202</v>
      </c>
      <c r="H10" s="17">
        <v>0.49010531550315301</v>
      </c>
      <c r="I10" s="17">
        <v>0.49024134601738101</v>
      </c>
      <c r="J10" s="17">
        <v>0.52219753848531303</v>
      </c>
      <c r="K10" s="17">
        <v>0.533691955622421</v>
      </c>
      <c r="L10" s="17">
        <v>0.56498371092253497</v>
      </c>
      <c r="M10" s="17"/>
      <c r="N10" s="17">
        <v>0.53738471451112102</v>
      </c>
      <c r="O10" s="17">
        <v>0.54681007973996498</v>
      </c>
      <c r="P10" s="17">
        <v>0.49812056048987602</v>
      </c>
      <c r="Q10" s="17">
        <v>0.45854751382563702</v>
      </c>
      <c r="R10" s="17"/>
      <c r="S10" s="17">
        <v>0.47947613003866202</v>
      </c>
      <c r="T10" s="17">
        <v>0.52331234840043594</v>
      </c>
      <c r="U10" s="17">
        <v>0.52237187765453097</v>
      </c>
      <c r="V10" s="17">
        <v>0.55110989301718305</v>
      </c>
      <c r="W10" s="17">
        <v>0.58307435592207801</v>
      </c>
      <c r="X10" s="17">
        <v>0.51807031263802406</v>
      </c>
      <c r="Y10" s="17">
        <v>0.37757577210235299</v>
      </c>
      <c r="Z10" s="17">
        <v>0.52638230669683905</v>
      </c>
      <c r="AA10" s="17">
        <v>0.47543336719268903</v>
      </c>
      <c r="AB10" s="17">
        <v>0.55269992035648696</v>
      </c>
      <c r="AC10" s="17">
        <v>0.53919399705091398</v>
      </c>
      <c r="AD10" s="17">
        <v>0.56336995861015504</v>
      </c>
      <c r="AE10" s="17"/>
      <c r="AF10" s="17">
        <v>0.52043727335326895</v>
      </c>
      <c r="AG10" s="17">
        <v>0.55766463058969795</v>
      </c>
      <c r="AH10" s="17">
        <v>0.43313377324310998</v>
      </c>
      <c r="AI10" s="17"/>
      <c r="AJ10" s="17">
        <v>0.532117049284762</v>
      </c>
      <c r="AK10" s="17">
        <v>0.53412668789290796</v>
      </c>
      <c r="AL10" s="17">
        <v>0.61801084406674101</v>
      </c>
      <c r="AM10" s="17">
        <v>0.40197480247140299</v>
      </c>
      <c r="AN10" s="17">
        <v>0.41651682728850697</v>
      </c>
      <c r="AO10" s="17"/>
      <c r="AP10" s="17">
        <v>0.58395978077564803</v>
      </c>
      <c r="AQ10" s="17">
        <v>0.53977172020960196</v>
      </c>
      <c r="AR10" s="17">
        <v>0.56068156273471503</v>
      </c>
    </row>
    <row r="11" spans="2:44" x14ac:dyDescent="0.5">
      <c r="B11" s="18" t="s">
        <v>370</v>
      </c>
      <c r="C11" s="17">
        <v>0.218740352384618</v>
      </c>
      <c r="D11" s="17">
        <v>0.209659625432186</v>
      </c>
      <c r="E11" s="17">
        <v>0.22847338004564899</v>
      </c>
      <c r="F11" s="17"/>
      <c r="G11" s="17">
        <v>0.240305971592848</v>
      </c>
      <c r="H11" s="17">
        <v>0.21217197098014301</v>
      </c>
      <c r="I11" s="17">
        <v>0.22510879184997101</v>
      </c>
      <c r="J11" s="17">
        <v>0.18986096180023401</v>
      </c>
      <c r="K11" s="17">
        <v>0.227590436301538</v>
      </c>
      <c r="L11" s="17">
        <v>0.22212465560152</v>
      </c>
      <c r="M11" s="17"/>
      <c r="N11" s="17">
        <v>0.18691395699007299</v>
      </c>
      <c r="O11" s="17">
        <v>0.21427711876163799</v>
      </c>
      <c r="P11" s="17">
        <v>0.25652317750671699</v>
      </c>
      <c r="Q11" s="17">
        <v>0.22238128740336499</v>
      </c>
      <c r="R11" s="17"/>
      <c r="S11" s="17">
        <v>0.22914193636395999</v>
      </c>
      <c r="T11" s="17">
        <v>0.200513711175204</v>
      </c>
      <c r="U11" s="17">
        <v>0.239805116704981</v>
      </c>
      <c r="V11" s="17">
        <v>0.21764737282410301</v>
      </c>
      <c r="W11" s="17">
        <v>0.237076472714667</v>
      </c>
      <c r="X11" s="17">
        <v>0.23608973817835399</v>
      </c>
      <c r="Y11" s="17">
        <v>0.26725563118179202</v>
      </c>
      <c r="Z11" s="17">
        <v>0.22677090023801499</v>
      </c>
      <c r="AA11" s="17">
        <v>0.224983343642432</v>
      </c>
      <c r="AB11" s="17">
        <v>0.14556161467921</v>
      </c>
      <c r="AC11" s="17">
        <v>0.220345326413799</v>
      </c>
      <c r="AD11" s="17">
        <v>0.154525119747006</v>
      </c>
      <c r="AE11" s="17"/>
      <c r="AF11" s="17">
        <v>0.229019042129884</v>
      </c>
      <c r="AG11" s="17">
        <v>0.19299551721984401</v>
      </c>
      <c r="AH11" s="17">
        <v>0.23546031832457301</v>
      </c>
      <c r="AI11" s="17"/>
      <c r="AJ11" s="17">
        <v>0.23178316266723101</v>
      </c>
      <c r="AK11" s="17">
        <v>0.18941730921382399</v>
      </c>
      <c r="AL11" s="17">
        <v>0.17461037562427101</v>
      </c>
      <c r="AM11" s="17">
        <v>0.27667238745223499</v>
      </c>
      <c r="AN11" s="17">
        <v>0.25290999011868198</v>
      </c>
      <c r="AO11" s="17"/>
      <c r="AP11" s="17">
        <v>0.21458952098259801</v>
      </c>
      <c r="AQ11" s="17">
        <v>0.18352218863841799</v>
      </c>
      <c r="AR11" s="17">
        <v>0.156406273290458</v>
      </c>
    </row>
    <row r="12" spans="2:44" x14ac:dyDescent="0.5">
      <c r="B12" s="18" t="s">
        <v>371</v>
      </c>
      <c r="C12" s="17">
        <v>3.2958059666100298E-2</v>
      </c>
      <c r="D12" s="17">
        <v>3.6414415455684503E-2</v>
      </c>
      <c r="E12" s="17">
        <v>2.9709598260319801E-2</v>
      </c>
      <c r="F12" s="17"/>
      <c r="G12" s="17">
        <v>4.78616342879385E-2</v>
      </c>
      <c r="H12" s="17">
        <v>2.1510546239473901E-2</v>
      </c>
      <c r="I12" s="17">
        <v>3.07849844105605E-2</v>
      </c>
      <c r="J12" s="17">
        <v>5.05370335563049E-2</v>
      </c>
      <c r="K12" s="17">
        <v>2.42061265316432E-2</v>
      </c>
      <c r="L12" s="17">
        <v>2.56447767516364E-2</v>
      </c>
      <c r="M12" s="17"/>
      <c r="N12" s="17">
        <v>1.9560968150980601E-2</v>
      </c>
      <c r="O12" s="17">
        <v>2.20038849232236E-2</v>
      </c>
      <c r="P12" s="17">
        <v>4.9174740008107697E-2</v>
      </c>
      <c r="Q12" s="17">
        <v>4.4868697102288697E-2</v>
      </c>
      <c r="R12" s="17"/>
      <c r="S12" s="17">
        <v>3.1961538171712503E-2</v>
      </c>
      <c r="T12" s="17">
        <v>4.1679806925226097E-2</v>
      </c>
      <c r="U12" s="17">
        <v>2.0259140846958401E-2</v>
      </c>
      <c r="V12" s="17">
        <v>4.27524797163992E-2</v>
      </c>
      <c r="W12" s="17">
        <v>1.9765232984524098E-2</v>
      </c>
      <c r="X12" s="17">
        <v>2.5641677440597501E-2</v>
      </c>
      <c r="Y12" s="17">
        <v>4.1525084203639498E-2</v>
      </c>
      <c r="Z12" s="17">
        <v>3.5509419826762E-2</v>
      </c>
      <c r="AA12" s="17">
        <v>3.5622627715406099E-2</v>
      </c>
      <c r="AB12" s="17">
        <v>3.4096643028383902E-2</v>
      </c>
      <c r="AC12" s="17">
        <v>0</v>
      </c>
      <c r="AD12" s="17">
        <v>7.3157157608549697E-2</v>
      </c>
      <c r="AE12" s="17"/>
      <c r="AF12" s="17">
        <v>5.2679640715954497E-2</v>
      </c>
      <c r="AG12" s="17">
        <v>1.42157328789642E-2</v>
      </c>
      <c r="AH12" s="17">
        <v>3.7825190335019701E-2</v>
      </c>
      <c r="AI12" s="17"/>
      <c r="AJ12" s="17">
        <v>3.2838685344958402E-2</v>
      </c>
      <c r="AK12" s="17">
        <v>3.1992677920691499E-2</v>
      </c>
      <c r="AL12" s="17">
        <v>0</v>
      </c>
      <c r="AM12" s="17">
        <v>0.16683350082019799</v>
      </c>
      <c r="AN12" s="17">
        <v>4.1792798550179297E-2</v>
      </c>
      <c r="AO12" s="17"/>
      <c r="AP12" s="17">
        <v>5.2132975115184296E-3</v>
      </c>
      <c r="AQ12" s="17">
        <v>2.9648134570574899E-2</v>
      </c>
      <c r="AR12" s="17">
        <v>1.6779181026820099E-2</v>
      </c>
    </row>
    <row r="13" spans="2:44" x14ac:dyDescent="0.5">
      <c r="B13" s="18" t="s">
        <v>87</v>
      </c>
      <c r="C13" s="19">
        <v>5.5620821160652797E-2</v>
      </c>
      <c r="D13" s="19">
        <v>3.88011567583759E-2</v>
      </c>
      <c r="E13" s="19">
        <v>7.13318200927993E-2</v>
      </c>
      <c r="F13" s="19"/>
      <c r="G13" s="19">
        <v>4.45838587235452E-2</v>
      </c>
      <c r="H13" s="19">
        <v>5.2794122405434303E-2</v>
      </c>
      <c r="I13" s="19">
        <v>5.8660223384250698E-2</v>
      </c>
      <c r="J13" s="19">
        <v>6.3568413134563406E-2</v>
      </c>
      <c r="K13" s="19">
        <v>6.6572454328155894E-2</v>
      </c>
      <c r="L13" s="19">
        <v>4.8910621549300502E-2</v>
      </c>
      <c r="M13" s="19"/>
      <c r="N13" s="19">
        <v>3.4031488084554799E-2</v>
      </c>
      <c r="O13" s="19">
        <v>4.6618212113190297E-2</v>
      </c>
      <c r="P13" s="19">
        <v>4.2908267278570403E-2</v>
      </c>
      <c r="Q13" s="19">
        <v>9.9970485472895901E-2</v>
      </c>
      <c r="R13" s="19"/>
      <c r="S13" s="19">
        <v>5.6937635512060103E-2</v>
      </c>
      <c r="T13" s="19">
        <v>5.1811715476613097E-2</v>
      </c>
      <c r="U13" s="19">
        <v>7.34192390466651E-2</v>
      </c>
      <c r="V13" s="19">
        <v>3.1747375411152398E-2</v>
      </c>
      <c r="W13" s="19">
        <v>2.0080312796290401E-2</v>
      </c>
      <c r="X13" s="19">
        <v>7.5398736797712307E-2</v>
      </c>
      <c r="Y13" s="19">
        <v>8.6293003443126598E-2</v>
      </c>
      <c r="Z13" s="19">
        <v>3.7085663286830502E-2</v>
      </c>
      <c r="AA13" s="19">
        <v>4.2982173346282897E-2</v>
      </c>
      <c r="AB13" s="19">
        <v>6.5098125500838003E-2</v>
      </c>
      <c r="AC13" s="19">
        <v>5.4772652864739403E-2</v>
      </c>
      <c r="AD13" s="19">
        <v>7.5870189706309196E-2</v>
      </c>
      <c r="AE13" s="19"/>
      <c r="AF13" s="19">
        <v>5.0735095355782703E-2</v>
      </c>
      <c r="AG13" s="19">
        <v>3.1709592982057902E-2</v>
      </c>
      <c r="AH13" s="19">
        <v>9.2827809418948304E-2</v>
      </c>
      <c r="AI13" s="19"/>
      <c r="AJ13" s="19">
        <v>3.76899114007977E-2</v>
      </c>
      <c r="AK13" s="19">
        <v>3.8330937298724797E-2</v>
      </c>
      <c r="AL13" s="19">
        <v>4.0419420378340003E-2</v>
      </c>
      <c r="AM13" s="19">
        <v>2.58966359378743E-2</v>
      </c>
      <c r="AN13" s="19">
        <v>0.113608080502103</v>
      </c>
      <c r="AO13" s="19"/>
      <c r="AP13" s="19">
        <v>2.1427907155001001E-2</v>
      </c>
      <c r="AQ13" s="19">
        <v>3.7692125346086798E-2</v>
      </c>
      <c r="AR13" s="19">
        <v>5.0671213136155302E-2</v>
      </c>
    </row>
    <row r="14" spans="2:44" x14ac:dyDescent="0.5">
      <c r="B14" s="16"/>
    </row>
    <row r="15" spans="2:44" x14ac:dyDescent="0.5">
      <c r="B15" t="s">
        <v>76</v>
      </c>
    </row>
    <row r="16" spans="2:44" x14ac:dyDescent="0.5">
      <c r="B16" t="s">
        <v>77</v>
      </c>
    </row>
    <row r="18" spans="2:2" x14ac:dyDescent="0.5">
      <c r="B18" s="8" t="str">
        <f>HYPERLINK("#'Contents'!A1", "Return to Contents")</f>
        <v>Return to Contents</v>
      </c>
    </row>
  </sheetData>
  <mergeCells count="8">
    <mergeCell ref="AJ5:AN5"/>
    <mergeCell ref="AP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B2:AR21"/>
  <sheetViews>
    <sheetView showGridLines="0" workbookViewId="0">
      <pane xSplit="2" topLeftCell="C1" activePane="topRight" state="frozen"/>
      <selection pane="topRight"/>
    </sheetView>
  </sheetViews>
  <sheetFormatPr defaultColWidth="10.8203125" defaultRowHeight="14.35" x14ac:dyDescent="0.5"/>
  <cols>
    <col min="2" max="2" width="25.703125" customWidth="1"/>
    <col min="3" max="5" width="10.703125" customWidth="1"/>
    <col min="6" max="6" width="2.17578125" customWidth="1"/>
    <col min="7" max="12" width="10.703125" customWidth="1"/>
    <col min="13" max="13" width="2.17578125" customWidth="1"/>
    <col min="14" max="17" width="10.703125" customWidth="1"/>
    <col min="18" max="18" width="2.17578125" customWidth="1"/>
    <col min="19" max="30" width="10.703125" customWidth="1"/>
    <col min="31" max="31" width="2.17578125" customWidth="1"/>
    <col min="32" max="34" width="10.703125" customWidth="1"/>
    <col min="35" max="35" width="2.17578125" customWidth="1"/>
    <col min="36" max="40" width="10.703125" customWidth="1"/>
    <col min="41" max="41" width="2.17578125" customWidth="1"/>
    <col min="42" max="44" width="10.703125" customWidth="1"/>
    <col min="45" max="45" width="2.17578125" customWidth="1"/>
  </cols>
  <sheetData>
    <row r="2" spans="2:44" ht="40" customHeight="1" x14ac:dyDescent="0.5">
      <c r="D2" s="30" t="s">
        <v>382</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row>
    <row r="5" spans="2:44" ht="30" customHeight="1" x14ac:dyDescent="0.5">
      <c r="B5" s="15"/>
      <c r="C5" s="15"/>
      <c r="D5" s="29" t="s">
        <v>50</v>
      </c>
      <c r="E5" s="29"/>
      <c r="F5" s="15"/>
      <c r="G5" s="29" t="s">
        <v>51</v>
      </c>
      <c r="H5" s="29"/>
      <c r="I5" s="29"/>
      <c r="J5" s="29"/>
      <c r="K5" s="29"/>
      <c r="L5" s="29"/>
      <c r="M5" s="15"/>
      <c r="N5" s="29" t="s">
        <v>52</v>
      </c>
      <c r="O5" s="29"/>
      <c r="P5" s="29"/>
      <c r="Q5" s="29"/>
      <c r="R5" s="15"/>
      <c r="S5" s="29" t="s">
        <v>53</v>
      </c>
      <c r="T5" s="29"/>
      <c r="U5" s="29"/>
      <c r="V5" s="29"/>
      <c r="W5" s="29"/>
      <c r="X5" s="29"/>
      <c r="Y5" s="29"/>
      <c r="Z5" s="29"/>
      <c r="AA5" s="29"/>
      <c r="AB5" s="29"/>
      <c r="AC5" s="29"/>
      <c r="AD5" s="29"/>
      <c r="AE5" s="15"/>
      <c r="AF5" s="29" t="s">
        <v>54</v>
      </c>
      <c r="AG5" s="29"/>
      <c r="AH5" s="29"/>
      <c r="AI5" s="15"/>
      <c r="AJ5" s="29" t="s">
        <v>55</v>
      </c>
      <c r="AK5" s="29"/>
      <c r="AL5" s="29"/>
      <c r="AM5" s="29"/>
      <c r="AN5" s="29"/>
      <c r="AO5" s="15"/>
      <c r="AP5" s="29" t="s">
        <v>56</v>
      </c>
      <c r="AQ5" s="29"/>
      <c r="AR5" s="29"/>
    </row>
    <row r="6" spans="2:44" ht="43" x14ac:dyDescent="0.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row>
    <row r="7" spans="2:44" ht="30" customHeight="1" x14ac:dyDescent="0.5">
      <c r="B7" s="10" t="s">
        <v>18</v>
      </c>
      <c r="C7" s="10">
        <v>2011</v>
      </c>
      <c r="D7" s="10">
        <v>973</v>
      </c>
      <c r="E7" s="10">
        <v>1034</v>
      </c>
      <c r="F7" s="10"/>
      <c r="G7" s="10">
        <v>293</v>
      </c>
      <c r="H7" s="10">
        <v>293</v>
      </c>
      <c r="I7" s="10">
        <v>331</v>
      </c>
      <c r="J7" s="10">
        <v>331</v>
      </c>
      <c r="K7" s="10">
        <v>305</v>
      </c>
      <c r="L7" s="10">
        <v>458</v>
      </c>
      <c r="M7" s="10"/>
      <c r="N7" s="10">
        <v>545</v>
      </c>
      <c r="O7" s="10">
        <v>548</v>
      </c>
      <c r="P7" s="10">
        <v>415</v>
      </c>
      <c r="Q7" s="10">
        <v>498</v>
      </c>
      <c r="R7" s="10"/>
      <c r="S7" s="10">
        <v>288</v>
      </c>
      <c r="T7" s="10">
        <v>268</v>
      </c>
      <c r="U7" s="10">
        <v>162</v>
      </c>
      <c r="V7" s="10">
        <v>184</v>
      </c>
      <c r="W7" s="10">
        <v>142</v>
      </c>
      <c r="X7" s="10">
        <v>193</v>
      </c>
      <c r="Y7" s="10">
        <v>161</v>
      </c>
      <c r="Z7" s="10">
        <v>83</v>
      </c>
      <c r="AA7" s="10">
        <v>227</v>
      </c>
      <c r="AB7" s="10">
        <v>144</v>
      </c>
      <c r="AC7" s="10">
        <v>107</v>
      </c>
      <c r="AD7" s="10">
        <v>52</v>
      </c>
      <c r="AE7" s="10"/>
      <c r="AF7" s="10">
        <v>728</v>
      </c>
      <c r="AG7" s="10">
        <v>785</v>
      </c>
      <c r="AH7" s="10">
        <v>299</v>
      </c>
      <c r="AI7" s="10"/>
      <c r="AJ7" s="10">
        <v>692</v>
      </c>
      <c r="AK7" s="10">
        <v>539</v>
      </c>
      <c r="AL7" s="10">
        <v>143</v>
      </c>
      <c r="AM7" s="10">
        <v>38</v>
      </c>
      <c r="AN7" s="10">
        <v>294</v>
      </c>
      <c r="AO7" s="10"/>
      <c r="AP7" s="10">
        <v>390</v>
      </c>
      <c r="AQ7" s="10">
        <v>732</v>
      </c>
      <c r="AR7" s="10">
        <v>133</v>
      </c>
    </row>
    <row r="8" spans="2:44" ht="30" customHeight="1" x14ac:dyDescent="0.5">
      <c r="B8" s="11" t="s">
        <v>19</v>
      </c>
      <c r="C8" s="11">
        <v>2011</v>
      </c>
      <c r="D8" s="11">
        <v>992</v>
      </c>
      <c r="E8" s="11">
        <v>1015</v>
      </c>
      <c r="F8" s="11"/>
      <c r="G8" s="11">
        <v>280</v>
      </c>
      <c r="H8" s="11">
        <v>341</v>
      </c>
      <c r="I8" s="11">
        <v>343</v>
      </c>
      <c r="J8" s="11">
        <v>343</v>
      </c>
      <c r="K8" s="11">
        <v>283</v>
      </c>
      <c r="L8" s="11">
        <v>420</v>
      </c>
      <c r="M8" s="11"/>
      <c r="N8" s="11">
        <v>541</v>
      </c>
      <c r="O8" s="11">
        <v>522</v>
      </c>
      <c r="P8" s="11">
        <v>441</v>
      </c>
      <c r="Q8" s="11">
        <v>502</v>
      </c>
      <c r="R8" s="11"/>
      <c r="S8" s="11">
        <v>282</v>
      </c>
      <c r="T8" s="11">
        <v>261</v>
      </c>
      <c r="U8" s="11">
        <v>161</v>
      </c>
      <c r="V8" s="11">
        <v>181</v>
      </c>
      <c r="W8" s="11">
        <v>141</v>
      </c>
      <c r="X8" s="11">
        <v>181</v>
      </c>
      <c r="Y8" s="11">
        <v>161</v>
      </c>
      <c r="Z8" s="11">
        <v>80</v>
      </c>
      <c r="AA8" s="11">
        <v>221</v>
      </c>
      <c r="AB8" s="11">
        <v>181</v>
      </c>
      <c r="AC8" s="11">
        <v>101</v>
      </c>
      <c r="AD8" s="11">
        <v>60</v>
      </c>
      <c r="AE8" s="11"/>
      <c r="AF8" s="11">
        <v>714</v>
      </c>
      <c r="AG8" s="11">
        <v>797</v>
      </c>
      <c r="AH8" s="11">
        <v>308</v>
      </c>
      <c r="AI8" s="11"/>
      <c r="AJ8" s="11">
        <v>674</v>
      </c>
      <c r="AK8" s="11">
        <v>545</v>
      </c>
      <c r="AL8" s="11">
        <v>138</v>
      </c>
      <c r="AM8" s="11">
        <v>36</v>
      </c>
      <c r="AN8" s="11">
        <v>298</v>
      </c>
      <c r="AO8" s="11"/>
      <c r="AP8" s="11">
        <v>383</v>
      </c>
      <c r="AQ8" s="11">
        <v>736</v>
      </c>
      <c r="AR8" s="11">
        <v>130</v>
      </c>
    </row>
    <row r="9" spans="2:44" ht="28.7" x14ac:dyDescent="0.5">
      <c r="B9" s="18" t="s">
        <v>376</v>
      </c>
      <c r="C9" s="17">
        <v>0.55477368713839703</v>
      </c>
      <c r="D9" s="17">
        <v>0.56605264930732402</v>
      </c>
      <c r="E9" s="17">
        <v>0.54294821393118098</v>
      </c>
      <c r="F9" s="17"/>
      <c r="G9" s="17">
        <v>0.54702021351638996</v>
      </c>
      <c r="H9" s="17">
        <v>0.53765875322406198</v>
      </c>
      <c r="I9" s="17">
        <v>0.53016533215769801</v>
      </c>
      <c r="J9" s="17">
        <v>0.52826253214651098</v>
      </c>
      <c r="K9" s="17">
        <v>0.56615653186783799</v>
      </c>
      <c r="L9" s="17">
        <v>0.607923199390075</v>
      </c>
      <c r="M9" s="17"/>
      <c r="N9" s="17">
        <v>0.59063007199940298</v>
      </c>
      <c r="O9" s="17">
        <v>0.60975620934914498</v>
      </c>
      <c r="P9" s="17">
        <v>0.507382940069112</v>
      </c>
      <c r="Q9" s="17">
        <v>0.50239247269310106</v>
      </c>
      <c r="R9" s="17"/>
      <c r="S9" s="17">
        <v>0.56611944731529096</v>
      </c>
      <c r="T9" s="17">
        <v>0.53949344512750796</v>
      </c>
      <c r="U9" s="17">
        <v>0.54193798714197905</v>
      </c>
      <c r="V9" s="17">
        <v>0.51822337816379704</v>
      </c>
      <c r="W9" s="17">
        <v>0.52241535644695403</v>
      </c>
      <c r="X9" s="17">
        <v>0.551747098097083</v>
      </c>
      <c r="Y9" s="17">
        <v>0.55430626785194503</v>
      </c>
      <c r="Z9" s="17">
        <v>0.55178235652462504</v>
      </c>
      <c r="AA9" s="17">
        <v>0.59971115767969996</v>
      </c>
      <c r="AB9" s="17">
        <v>0.56843338372449004</v>
      </c>
      <c r="AC9" s="17">
        <v>0.600309540935688</v>
      </c>
      <c r="AD9" s="17">
        <v>0.51963451044360998</v>
      </c>
      <c r="AE9" s="17"/>
      <c r="AF9" s="17">
        <v>0.54089966087783703</v>
      </c>
      <c r="AG9" s="17">
        <v>0.60121506356943999</v>
      </c>
      <c r="AH9" s="17">
        <v>0.471497217950202</v>
      </c>
      <c r="AI9" s="17"/>
      <c r="AJ9" s="17">
        <v>0.60018700509475797</v>
      </c>
      <c r="AK9" s="17">
        <v>0.51545291110795499</v>
      </c>
      <c r="AL9" s="17">
        <v>0.62643867566248901</v>
      </c>
      <c r="AM9" s="17">
        <v>0.50042671772224101</v>
      </c>
      <c r="AN9" s="17">
        <v>0.50840242675643299</v>
      </c>
      <c r="AO9" s="17"/>
      <c r="AP9" s="17">
        <v>0.60879028618667597</v>
      </c>
      <c r="AQ9" s="17">
        <v>0.55052078018191197</v>
      </c>
      <c r="AR9" s="17">
        <v>0.68970726692597095</v>
      </c>
    </row>
    <row r="10" spans="2:44" ht="28.7" x14ac:dyDescent="0.5">
      <c r="B10" s="18" t="s">
        <v>377</v>
      </c>
      <c r="C10" s="17">
        <v>0.45243917929774002</v>
      </c>
      <c r="D10" s="17">
        <v>0.43541595895403801</v>
      </c>
      <c r="E10" s="17">
        <v>0.46787119466013999</v>
      </c>
      <c r="F10" s="17"/>
      <c r="G10" s="17">
        <v>0.45576804825587403</v>
      </c>
      <c r="H10" s="17">
        <v>0.46561153494589003</v>
      </c>
      <c r="I10" s="17">
        <v>0.43584105602476603</v>
      </c>
      <c r="J10" s="17">
        <v>0.43630345291290201</v>
      </c>
      <c r="K10" s="17">
        <v>0.41101325787944698</v>
      </c>
      <c r="L10" s="17">
        <v>0.49419718340539998</v>
      </c>
      <c r="M10" s="17"/>
      <c r="N10" s="17">
        <v>0.476655631443826</v>
      </c>
      <c r="O10" s="17">
        <v>0.46402426582533701</v>
      </c>
      <c r="P10" s="17">
        <v>0.45662596937106797</v>
      </c>
      <c r="Q10" s="17">
        <v>0.40917414011890202</v>
      </c>
      <c r="R10" s="17"/>
      <c r="S10" s="17">
        <v>0.44702774218957603</v>
      </c>
      <c r="T10" s="17">
        <v>0.43674836037532699</v>
      </c>
      <c r="U10" s="17">
        <v>0.49874211651116501</v>
      </c>
      <c r="V10" s="17">
        <v>0.39490602258879298</v>
      </c>
      <c r="W10" s="17">
        <v>0.54111522599592699</v>
      </c>
      <c r="X10" s="17">
        <v>0.50562186520517405</v>
      </c>
      <c r="Y10" s="17">
        <v>0.43565461852873699</v>
      </c>
      <c r="Z10" s="17">
        <v>0.37010738559650702</v>
      </c>
      <c r="AA10" s="17">
        <v>0.48554835953782</v>
      </c>
      <c r="AB10" s="17">
        <v>0.36874156631803701</v>
      </c>
      <c r="AC10" s="17">
        <v>0.50044973211993005</v>
      </c>
      <c r="AD10" s="17">
        <v>0.431127990153306</v>
      </c>
      <c r="AE10" s="17"/>
      <c r="AF10" s="17">
        <v>0.45638781949540702</v>
      </c>
      <c r="AG10" s="17">
        <v>0.48363947113321099</v>
      </c>
      <c r="AH10" s="17">
        <v>0.35908021594877998</v>
      </c>
      <c r="AI10" s="17"/>
      <c r="AJ10" s="17">
        <v>0.45840119397218299</v>
      </c>
      <c r="AK10" s="17">
        <v>0.47524222644380598</v>
      </c>
      <c r="AL10" s="17">
        <v>0.47754340525603201</v>
      </c>
      <c r="AM10" s="17">
        <v>0.36212240944593199</v>
      </c>
      <c r="AN10" s="17">
        <v>0.423467954908541</v>
      </c>
      <c r="AO10" s="17"/>
      <c r="AP10" s="17">
        <v>0.46527975454001902</v>
      </c>
      <c r="AQ10" s="17">
        <v>0.48012312952050201</v>
      </c>
      <c r="AR10" s="17">
        <v>0.491518970525683</v>
      </c>
    </row>
    <row r="11" spans="2:44" x14ac:dyDescent="0.5">
      <c r="B11" s="18" t="s">
        <v>378</v>
      </c>
      <c r="C11" s="17">
        <v>0.36311011540977201</v>
      </c>
      <c r="D11" s="17">
        <v>0.422629058602771</v>
      </c>
      <c r="E11" s="17">
        <v>0.30448640222270401</v>
      </c>
      <c r="F11" s="17"/>
      <c r="G11" s="17">
        <v>0.34288241251970097</v>
      </c>
      <c r="H11" s="17">
        <v>0.39880876647420199</v>
      </c>
      <c r="I11" s="17">
        <v>0.378281870199975</v>
      </c>
      <c r="J11" s="17">
        <v>0.39985897076174498</v>
      </c>
      <c r="K11" s="17">
        <v>0.33364099961743998</v>
      </c>
      <c r="L11" s="17">
        <v>0.32505308394062998</v>
      </c>
      <c r="M11" s="17"/>
      <c r="N11" s="17">
        <v>0.40223522760855002</v>
      </c>
      <c r="O11" s="17">
        <v>0.36021045851898498</v>
      </c>
      <c r="P11" s="17">
        <v>0.371546410483862</v>
      </c>
      <c r="Q11" s="17">
        <v>0.31644219291147702</v>
      </c>
      <c r="R11" s="17"/>
      <c r="S11" s="17">
        <v>0.39081322934208101</v>
      </c>
      <c r="T11" s="17">
        <v>0.31974057381453802</v>
      </c>
      <c r="U11" s="17">
        <v>0.302099400484176</v>
      </c>
      <c r="V11" s="17">
        <v>0.324776264519407</v>
      </c>
      <c r="W11" s="17">
        <v>0.39167836163689201</v>
      </c>
      <c r="X11" s="17">
        <v>0.401746383752356</v>
      </c>
      <c r="Y11" s="17">
        <v>0.37185796480474598</v>
      </c>
      <c r="Z11" s="17">
        <v>0.39009247150161802</v>
      </c>
      <c r="AA11" s="17">
        <v>0.39895317336630898</v>
      </c>
      <c r="AB11" s="17">
        <v>0.39547644461593501</v>
      </c>
      <c r="AC11" s="17">
        <v>0.31066935614471197</v>
      </c>
      <c r="AD11" s="17">
        <v>0.31646672130655701</v>
      </c>
      <c r="AE11" s="17"/>
      <c r="AF11" s="17">
        <v>0.35433933944079998</v>
      </c>
      <c r="AG11" s="17">
        <v>0.39995455872616498</v>
      </c>
      <c r="AH11" s="17">
        <v>0.33188865307934301</v>
      </c>
      <c r="AI11" s="17"/>
      <c r="AJ11" s="17">
        <v>0.35525212456112998</v>
      </c>
      <c r="AK11" s="17">
        <v>0.40163655654172298</v>
      </c>
      <c r="AL11" s="17">
        <v>0.42067507604020399</v>
      </c>
      <c r="AM11" s="17">
        <v>0.30756663911150101</v>
      </c>
      <c r="AN11" s="17">
        <v>0.30856689848558599</v>
      </c>
      <c r="AO11" s="17"/>
      <c r="AP11" s="17">
        <v>0.41010008364637002</v>
      </c>
      <c r="AQ11" s="17">
        <v>0.414886163618717</v>
      </c>
      <c r="AR11" s="17">
        <v>0.40229120373161797</v>
      </c>
    </row>
    <row r="12" spans="2:44" ht="28.7" x14ac:dyDescent="0.5">
      <c r="B12" s="18" t="s">
        <v>379</v>
      </c>
      <c r="C12" s="17">
        <v>0.30958161589630401</v>
      </c>
      <c r="D12" s="17">
        <v>0.30092927742828102</v>
      </c>
      <c r="E12" s="17">
        <v>0.31721574790921597</v>
      </c>
      <c r="F12" s="17"/>
      <c r="G12" s="17">
        <v>0.35019285989353699</v>
      </c>
      <c r="H12" s="17">
        <v>0.29758814517677701</v>
      </c>
      <c r="I12" s="17">
        <v>0.26244703897225102</v>
      </c>
      <c r="J12" s="17">
        <v>0.294884664446944</v>
      </c>
      <c r="K12" s="17">
        <v>0.32732663088880398</v>
      </c>
      <c r="L12" s="17">
        <v>0.330809506533562</v>
      </c>
      <c r="M12" s="17"/>
      <c r="N12" s="17">
        <v>0.29911416129239099</v>
      </c>
      <c r="O12" s="17">
        <v>0.30280642943107799</v>
      </c>
      <c r="P12" s="17">
        <v>0.34826027870423798</v>
      </c>
      <c r="Q12" s="17">
        <v>0.29284908234723001</v>
      </c>
      <c r="R12" s="17"/>
      <c r="S12" s="17">
        <v>0.302383174403764</v>
      </c>
      <c r="T12" s="17">
        <v>0.28488798735714999</v>
      </c>
      <c r="U12" s="17">
        <v>0.31066321675400899</v>
      </c>
      <c r="V12" s="17">
        <v>0.30025898812977803</v>
      </c>
      <c r="W12" s="17">
        <v>0.38580339819300302</v>
      </c>
      <c r="X12" s="17">
        <v>0.29963131083068401</v>
      </c>
      <c r="Y12" s="17">
        <v>0.29034661680803298</v>
      </c>
      <c r="Z12" s="17">
        <v>0.24035581042535201</v>
      </c>
      <c r="AA12" s="17">
        <v>0.34547774811357301</v>
      </c>
      <c r="AB12" s="17">
        <v>0.32905723329949099</v>
      </c>
      <c r="AC12" s="17">
        <v>0.28371709921694399</v>
      </c>
      <c r="AD12" s="17">
        <v>0.32352740299583199</v>
      </c>
      <c r="AE12" s="17"/>
      <c r="AF12" s="17">
        <v>0.29837549339983199</v>
      </c>
      <c r="AG12" s="17">
        <v>0.31457205269952199</v>
      </c>
      <c r="AH12" s="17">
        <v>0.30968322183782798</v>
      </c>
      <c r="AI12" s="17"/>
      <c r="AJ12" s="17">
        <v>0.33371230343383201</v>
      </c>
      <c r="AK12" s="17">
        <v>0.31606020037162202</v>
      </c>
      <c r="AL12" s="17">
        <v>0.25419869976977499</v>
      </c>
      <c r="AM12" s="17">
        <v>0.210548445933572</v>
      </c>
      <c r="AN12" s="17">
        <v>0.27312312290555602</v>
      </c>
      <c r="AO12" s="17"/>
      <c r="AP12" s="17">
        <v>0.340406406579147</v>
      </c>
      <c r="AQ12" s="17">
        <v>0.33912895081549399</v>
      </c>
      <c r="AR12" s="17">
        <v>0.33037290243779999</v>
      </c>
    </row>
    <row r="13" spans="2:44" ht="28.7" x14ac:dyDescent="0.5">
      <c r="B13" s="18" t="s">
        <v>380</v>
      </c>
      <c r="C13" s="17">
        <v>0.30215921667371898</v>
      </c>
      <c r="D13" s="17">
        <v>0.35599481207846601</v>
      </c>
      <c r="E13" s="17">
        <v>0.24885048250404099</v>
      </c>
      <c r="F13" s="17"/>
      <c r="G13" s="17">
        <v>0.34671687883533803</v>
      </c>
      <c r="H13" s="17">
        <v>0.36222672531286199</v>
      </c>
      <c r="I13" s="17">
        <v>0.33864346651677701</v>
      </c>
      <c r="J13" s="17">
        <v>0.30074346384158102</v>
      </c>
      <c r="K13" s="17">
        <v>0.24688630536762901</v>
      </c>
      <c r="L13" s="17">
        <v>0.232306093903279</v>
      </c>
      <c r="M13" s="17"/>
      <c r="N13" s="17">
        <v>0.357984937368162</v>
      </c>
      <c r="O13" s="17">
        <v>0.27910627521931802</v>
      </c>
      <c r="P13" s="17">
        <v>0.30178426648963802</v>
      </c>
      <c r="Q13" s="17">
        <v>0.26363269081986201</v>
      </c>
      <c r="R13" s="17"/>
      <c r="S13" s="17">
        <v>0.34337312216872101</v>
      </c>
      <c r="T13" s="17">
        <v>0.27314604369525097</v>
      </c>
      <c r="U13" s="17">
        <v>0.24889109530423201</v>
      </c>
      <c r="V13" s="17">
        <v>0.29542616397924998</v>
      </c>
      <c r="W13" s="17">
        <v>0.31918119982670201</v>
      </c>
      <c r="X13" s="17">
        <v>0.32789598146479898</v>
      </c>
      <c r="Y13" s="17">
        <v>0.256339207626265</v>
      </c>
      <c r="Z13" s="17">
        <v>0.274323774250462</v>
      </c>
      <c r="AA13" s="17">
        <v>0.32682285794243299</v>
      </c>
      <c r="AB13" s="17">
        <v>0.295144274145967</v>
      </c>
      <c r="AC13" s="17">
        <v>0.388238338349987</v>
      </c>
      <c r="AD13" s="17">
        <v>0.22588338019666199</v>
      </c>
      <c r="AE13" s="17"/>
      <c r="AF13" s="17">
        <v>0.26401251813610499</v>
      </c>
      <c r="AG13" s="17">
        <v>0.32465510764429001</v>
      </c>
      <c r="AH13" s="17">
        <v>0.31338874254454702</v>
      </c>
      <c r="AI13" s="17"/>
      <c r="AJ13" s="17">
        <v>0.28191668119427998</v>
      </c>
      <c r="AK13" s="17">
        <v>0.33580337602428001</v>
      </c>
      <c r="AL13" s="17">
        <v>0.35305569676609599</v>
      </c>
      <c r="AM13" s="17">
        <v>0.179099336720144</v>
      </c>
      <c r="AN13" s="17">
        <v>0.29986179995972401</v>
      </c>
      <c r="AO13" s="17"/>
      <c r="AP13" s="17">
        <v>0.31348740158148197</v>
      </c>
      <c r="AQ13" s="17">
        <v>0.34302920362914502</v>
      </c>
      <c r="AR13" s="17">
        <v>0.36906487833674401</v>
      </c>
    </row>
    <row r="14" spans="2:44" x14ac:dyDescent="0.5">
      <c r="B14" s="18" t="s">
        <v>87</v>
      </c>
      <c r="C14" s="17">
        <v>9.0046280965666706E-2</v>
      </c>
      <c r="D14" s="17">
        <v>6.0450461242564299E-2</v>
      </c>
      <c r="E14" s="17">
        <v>0.118378297901422</v>
      </c>
      <c r="F14" s="17"/>
      <c r="G14" s="17">
        <v>8.4068506744577096E-2</v>
      </c>
      <c r="H14" s="17">
        <v>7.3743523222162793E-2</v>
      </c>
      <c r="I14" s="17">
        <v>9.4751173468030997E-2</v>
      </c>
      <c r="J14" s="17">
        <v>9.4262979768337501E-2</v>
      </c>
      <c r="K14" s="17">
        <v>9.0169887429218498E-2</v>
      </c>
      <c r="L14" s="17">
        <v>9.9899585312218597E-2</v>
      </c>
      <c r="M14" s="17"/>
      <c r="N14" s="17">
        <v>6.94819198277912E-2</v>
      </c>
      <c r="O14" s="17">
        <v>7.4924838267606694E-2</v>
      </c>
      <c r="P14" s="17">
        <v>7.2480699065611498E-2</v>
      </c>
      <c r="Q14" s="17">
        <v>0.14426015643724099</v>
      </c>
      <c r="R14" s="17"/>
      <c r="S14" s="17">
        <v>8.7688892339499003E-2</v>
      </c>
      <c r="T14" s="17">
        <v>0.116215462078248</v>
      </c>
      <c r="U14" s="17">
        <v>0.12825682234060101</v>
      </c>
      <c r="V14" s="17">
        <v>7.9860240752540307E-2</v>
      </c>
      <c r="W14" s="17">
        <v>4.1201224299718002E-2</v>
      </c>
      <c r="X14" s="17">
        <v>9.5470010014924195E-2</v>
      </c>
      <c r="Y14" s="17">
        <v>0.12645640722535501</v>
      </c>
      <c r="Z14" s="17">
        <v>0.117937147983179</v>
      </c>
      <c r="AA14" s="17">
        <v>5.53251977175915E-2</v>
      </c>
      <c r="AB14" s="17">
        <v>7.5067291894392804E-2</v>
      </c>
      <c r="AC14" s="17">
        <v>8.7897030647013999E-2</v>
      </c>
      <c r="AD14" s="17">
        <v>5.55754490545525E-2</v>
      </c>
      <c r="AE14" s="17"/>
      <c r="AF14" s="17">
        <v>9.2000548217237396E-2</v>
      </c>
      <c r="AG14" s="17">
        <v>5.7544389150973402E-2</v>
      </c>
      <c r="AH14" s="17">
        <v>0.13768918319374601</v>
      </c>
      <c r="AI14" s="17"/>
      <c r="AJ14" s="17">
        <v>7.0856843383587303E-2</v>
      </c>
      <c r="AK14" s="17">
        <v>7.6858707525278E-2</v>
      </c>
      <c r="AL14" s="17">
        <v>6.17825674930279E-2</v>
      </c>
      <c r="AM14" s="17">
        <v>0.122816341512029</v>
      </c>
      <c r="AN14" s="17">
        <v>0.15918708183907401</v>
      </c>
      <c r="AO14" s="17"/>
      <c r="AP14" s="17">
        <v>5.2135682315088298E-2</v>
      </c>
      <c r="AQ14" s="17">
        <v>6.5473717200330003E-2</v>
      </c>
      <c r="AR14" s="17">
        <v>6.5779359896987494E-2</v>
      </c>
    </row>
    <row r="15" spans="2:44" ht="43" x14ac:dyDescent="0.5">
      <c r="B15" s="18" t="s">
        <v>381</v>
      </c>
      <c r="C15" s="17">
        <v>4.6865464547582898E-2</v>
      </c>
      <c r="D15" s="17">
        <v>5.4082300417451303E-2</v>
      </c>
      <c r="E15" s="17">
        <v>3.9996548527178599E-2</v>
      </c>
      <c r="F15" s="17"/>
      <c r="G15" s="17">
        <v>5.8917165501241903E-2</v>
      </c>
      <c r="H15" s="17">
        <v>2.4367582913056001E-2</v>
      </c>
      <c r="I15" s="17">
        <v>4.4635458348595003E-2</v>
      </c>
      <c r="J15" s="17">
        <v>4.5991173532210501E-2</v>
      </c>
      <c r="K15" s="17">
        <v>5.6039511955683199E-2</v>
      </c>
      <c r="L15" s="17">
        <v>5.3458640245426597E-2</v>
      </c>
      <c r="M15" s="17"/>
      <c r="N15" s="17">
        <v>2.9426029647204199E-2</v>
      </c>
      <c r="O15" s="17">
        <v>3.5896024356706198E-2</v>
      </c>
      <c r="P15" s="17">
        <v>5.7028973580587901E-2</v>
      </c>
      <c r="Q15" s="17">
        <v>6.65434847849007E-2</v>
      </c>
      <c r="R15" s="17"/>
      <c r="S15" s="17">
        <v>4.3775368015400398E-2</v>
      </c>
      <c r="T15" s="17">
        <v>5.6099809047775603E-2</v>
      </c>
      <c r="U15" s="17">
        <v>5.5733765676388498E-2</v>
      </c>
      <c r="V15" s="17">
        <v>8.7612056923298001E-2</v>
      </c>
      <c r="W15" s="17">
        <v>2.5984741672079099E-2</v>
      </c>
      <c r="X15" s="17">
        <v>3.8165237719490097E-2</v>
      </c>
      <c r="Y15" s="17">
        <v>4.5306962881108401E-2</v>
      </c>
      <c r="Z15" s="17">
        <v>6.4525160497688999E-2</v>
      </c>
      <c r="AA15" s="17">
        <v>2.3056953850383401E-2</v>
      </c>
      <c r="AB15" s="17">
        <v>4.0891370515220703E-2</v>
      </c>
      <c r="AC15" s="17">
        <v>0</v>
      </c>
      <c r="AD15" s="17">
        <v>0.115086958589838</v>
      </c>
      <c r="AE15" s="17"/>
      <c r="AF15" s="17">
        <v>6.1932622197126301E-2</v>
      </c>
      <c r="AG15" s="17">
        <v>2.5508713668072398E-2</v>
      </c>
      <c r="AH15" s="17">
        <v>6.1191981551608203E-2</v>
      </c>
      <c r="AI15" s="17"/>
      <c r="AJ15" s="17">
        <v>5.1345151630090798E-2</v>
      </c>
      <c r="AK15" s="17">
        <v>2.5832072900886099E-2</v>
      </c>
      <c r="AL15" s="17">
        <v>2.70810325773078E-2</v>
      </c>
      <c r="AM15" s="17">
        <v>8.0470732909142001E-2</v>
      </c>
      <c r="AN15" s="17">
        <v>5.9917367837205401E-2</v>
      </c>
      <c r="AO15" s="17"/>
      <c r="AP15" s="17">
        <v>3.6911460056824899E-2</v>
      </c>
      <c r="AQ15" s="17">
        <v>2.16945136963324E-2</v>
      </c>
      <c r="AR15" s="17">
        <v>2.9516606309688199E-2</v>
      </c>
    </row>
    <row r="16" spans="2:44" x14ac:dyDescent="0.5">
      <c r="B16" s="18" t="s">
        <v>149</v>
      </c>
      <c r="C16" s="19">
        <v>1.94794724923023E-3</v>
      </c>
      <c r="D16" s="19">
        <v>3.0484901101791601E-3</v>
      </c>
      <c r="E16" s="19">
        <v>8.8005413556526497E-4</v>
      </c>
      <c r="F16" s="19"/>
      <c r="G16" s="19">
        <v>3.1359476196599402E-3</v>
      </c>
      <c r="H16" s="19">
        <v>0</v>
      </c>
      <c r="I16" s="19">
        <v>0</v>
      </c>
      <c r="J16" s="19">
        <v>0</v>
      </c>
      <c r="K16" s="19">
        <v>7.3592110667143502E-3</v>
      </c>
      <c r="L16" s="19">
        <v>2.2719888576412102E-3</v>
      </c>
      <c r="M16" s="19"/>
      <c r="N16" s="19">
        <v>1.65118059530736E-3</v>
      </c>
      <c r="O16" s="19">
        <v>1.68166256670013E-3</v>
      </c>
      <c r="P16" s="19">
        <v>2.7022106442967102E-3</v>
      </c>
      <c r="Q16" s="19">
        <v>1.90145510396093E-3</v>
      </c>
      <c r="R16" s="19"/>
      <c r="S16" s="19">
        <v>3.1141142046377502E-3</v>
      </c>
      <c r="T16" s="19">
        <v>3.6569181423678899E-3</v>
      </c>
      <c r="U16" s="19">
        <v>0</v>
      </c>
      <c r="V16" s="19">
        <v>0</v>
      </c>
      <c r="W16" s="19">
        <v>6.3369249074775097E-3</v>
      </c>
      <c r="X16" s="19">
        <v>0</v>
      </c>
      <c r="Y16" s="19">
        <v>0</v>
      </c>
      <c r="Z16" s="19">
        <v>0</v>
      </c>
      <c r="AA16" s="19">
        <v>0</v>
      </c>
      <c r="AB16" s="19">
        <v>6.5849308519089801E-3</v>
      </c>
      <c r="AC16" s="19">
        <v>0</v>
      </c>
      <c r="AD16" s="19">
        <v>0</v>
      </c>
      <c r="AE16" s="19"/>
      <c r="AF16" s="19">
        <v>2.5883008711154098E-3</v>
      </c>
      <c r="AG16" s="19">
        <v>1.4943091359810601E-3</v>
      </c>
      <c r="AH16" s="19">
        <v>2.8531944468407999E-3</v>
      </c>
      <c r="AI16" s="19"/>
      <c r="AJ16" s="19">
        <v>2.7403475441009802E-3</v>
      </c>
      <c r="AK16" s="19">
        <v>0</v>
      </c>
      <c r="AL16" s="19">
        <v>0</v>
      </c>
      <c r="AM16" s="19">
        <v>0</v>
      </c>
      <c r="AN16" s="19">
        <v>6.9419585217960099E-3</v>
      </c>
      <c r="AO16" s="19"/>
      <c r="AP16" s="19">
        <v>0</v>
      </c>
      <c r="AQ16" s="19">
        <v>1.2144459227575899E-3</v>
      </c>
      <c r="AR16" s="19">
        <v>0</v>
      </c>
    </row>
    <row r="17" spans="2:2" x14ac:dyDescent="0.5">
      <c r="B17" s="16"/>
    </row>
    <row r="18" spans="2:2" x14ac:dyDescent="0.5">
      <c r="B18" t="s">
        <v>76</v>
      </c>
    </row>
    <row r="19" spans="2:2" x14ac:dyDescent="0.5">
      <c r="B19" t="s">
        <v>77</v>
      </c>
    </row>
    <row r="21" spans="2:2" x14ac:dyDescent="0.5">
      <c r="B21" s="8" t="str">
        <f>HYPERLINK("#'Contents'!A1", "Return to Contents")</f>
        <v>Return to Contents</v>
      </c>
    </row>
  </sheetData>
  <mergeCells count="8">
    <mergeCell ref="AJ5:AN5"/>
    <mergeCell ref="AP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B2:F22"/>
  <sheetViews>
    <sheetView showGridLines="0" workbookViewId="0">
      <pane xSplit="2" topLeftCell="C1" activePane="topRight" state="frozen"/>
      <selection pane="topRight"/>
    </sheetView>
  </sheetViews>
  <sheetFormatPr defaultColWidth="10.8203125" defaultRowHeight="14.35" x14ac:dyDescent="0.5"/>
  <cols>
    <col min="2" max="2" width="25.703125" customWidth="1"/>
    <col min="3" max="6" width="20.703125" customWidth="1"/>
  </cols>
  <sheetData>
    <row r="2" spans="2:6" ht="40" customHeight="1" x14ac:dyDescent="0.5">
      <c r="D2" s="30" t="s">
        <v>386</v>
      </c>
      <c r="E2" s="26"/>
      <c r="F2" s="26"/>
    </row>
    <row r="6" spans="2:6" ht="50" customHeight="1" x14ac:dyDescent="0.5">
      <c r="B6" s="20" t="s">
        <v>14</v>
      </c>
      <c r="C6" s="20" t="s">
        <v>383</v>
      </c>
      <c r="D6" s="20" t="s">
        <v>384</v>
      </c>
      <c r="E6" s="20" t="s">
        <v>385</v>
      </c>
    </row>
    <row r="7" spans="2:6" x14ac:dyDescent="0.5">
      <c r="B7" s="18" t="s">
        <v>82</v>
      </c>
      <c r="C7" s="17">
        <v>0.23074421193709499</v>
      </c>
      <c r="D7" s="17">
        <v>0.23372724636862099</v>
      </c>
      <c r="E7" s="17">
        <v>0.15987778346167</v>
      </c>
    </row>
    <row r="8" spans="2:6" x14ac:dyDescent="0.5">
      <c r="B8" s="18" t="s">
        <v>83</v>
      </c>
      <c r="C8" s="17">
        <v>0.50146102917063995</v>
      </c>
      <c r="D8" s="17">
        <v>0.488318323564987</v>
      </c>
      <c r="E8" s="17">
        <v>0.37044055781539198</v>
      </c>
    </row>
    <row r="9" spans="2:6" x14ac:dyDescent="0.5">
      <c r="B9" s="18" t="s">
        <v>84</v>
      </c>
      <c r="C9" s="17">
        <v>0.18645458003127999</v>
      </c>
      <c r="D9" s="17">
        <v>0.181824256686969</v>
      </c>
      <c r="E9" s="17">
        <v>0.264901549423045</v>
      </c>
    </row>
    <row r="10" spans="2:6" x14ac:dyDescent="0.5">
      <c r="B10" s="18" t="s">
        <v>85</v>
      </c>
      <c r="C10" s="17">
        <v>3.3915703037972998E-2</v>
      </c>
      <c r="D10" s="17">
        <v>3.9800231197724703E-2</v>
      </c>
      <c r="E10" s="17">
        <v>9.1572254514160401E-2</v>
      </c>
    </row>
    <row r="11" spans="2:6" x14ac:dyDescent="0.5">
      <c r="B11" s="18" t="s">
        <v>86</v>
      </c>
      <c r="C11" s="17">
        <v>1.7575061009654801E-2</v>
      </c>
      <c r="D11" s="17">
        <v>1.73192109681631E-2</v>
      </c>
      <c r="E11" s="17">
        <v>5.5511677051152501E-2</v>
      </c>
    </row>
    <row r="12" spans="2:6" x14ac:dyDescent="0.5">
      <c r="B12" s="18" t="s">
        <v>87</v>
      </c>
      <c r="C12" s="17">
        <v>2.9849414813357501E-2</v>
      </c>
      <c r="D12" s="17">
        <v>3.9010731213536202E-2</v>
      </c>
      <c r="E12" s="17">
        <v>5.7696177734579801E-2</v>
      </c>
    </row>
    <row r="13" spans="2:6" x14ac:dyDescent="0.5">
      <c r="B13" s="23" t="s">
        <v>88</v>
      </c>
      <c r="C13" s="21">
        <v>0.73220524110773499</v>
      </c>
      <c r="D13" s="21">
        <v>0.72204556993360702</v>
      </c>
      <c r="E13" s="21">
        <v>0.53031834127706301</v>
      </c>
    </row>
    <row r="14" spans="2:6" x14ac:dyDescent="0.5">
      <c r="B14" s="23" t="s">
        <v>89</v>
      </c>
      <c r="C14" s="21">
        <v>5.1490764047627903E-2</v>
      </c>
      <c r="D14" s="21">
        <v>5.7119442165887803E-2</v>
      </c>
      <c r="E14" s="21">
        <v>0.14708393156531299</v>
      </c>
    </row>
    <row r="15" spans="2:6" x14ac:dyDescent="0.5">
      <c r="B15" s="23" t="s">
        <v>90</v>
      </c>
      <c r="C15" s="22">
        <v>0.68071447706010701</v>
      </c>
      <c r="D15" s="22">
        <v>0.66492612776771998</v>
      </c>
      <c r="E15" s="22">
        <v>0.38323440971174999</v>
      </c>
    </row>
    <row r="16" spans="2:6" x14ac:dyDescent="0.5">
      <c r="B16" s="16"/>
      <c r="C16" s="16"/>
      <c r="D16" s="16"/>
      <c r="E16" s="16"/>
    </row>
    <row r="17" spans="2:2" x14ac:dyDescent="0.5">
      <c r="B17" t="s">
        <v>76</v>
      </c>
    </row>
    <row r="18" spans="2:2" x14ac:dyDescent="0.5">
      <c r="B18" t="s">
        <v>77</v>
      </c>
    </row>
    <row r="22" spans="2:2" x14ac:dyDescent="0.5">
      <c r="B22" s="8" t="str">
        <f>HYPERLINK("#'Contents'!A1", "Return to Contents")</f>
        <v>Return to Contents</v>
      </c>
    </row>
  </sheetData>
  <mergeCells count="1">
    <mergeCell ref="D2:F2"/>
  </mergeCells>
  <pageMargins left="0.7" right="0.7" top="0.75" bottom="0.75" header="0.3" footer="0.3"/>
  <pageSetup paperSize="9" orientation="portrait" horizontalDpi="300" verticalDpi="300"/>
  <drawing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B2:AR22"/>
  <sheetViews>
    <sheetView showGridLines="0" workbookViewId="0">
      <pane xSplit="2" topLeftCell="C1" activePane="topRight" state="frozen"/>
      <selection pane="topRight"/>
    </sheetView>
  </sheetViews>
  <sheetFormatPr defaultColWidth="10.8203125" defaultRowHeight="14.35" x14ac:dyDescent="0.5"/>
  <cols>
    <col min="2" max="2" width="25.703125" customWidth="1"/>
    <col min="3" max="5" width="10.703125" customWidth="1"/>
    <col min="6" max="6" width="2.17578125" customWidth="1"/>
    <col min="7" max="12" width="10.703125" customWidth="1"/>
    <col min="13" max="13" width="2.17578125" customWidth="1"/>
    <col min="14" max="17" width="10.703125" customWidth="1"/>
    <col min="18" max="18" width="2.17578125" customWidth="1"/>
    <col min="19" max="30" width="10.703125" customWidth="1"/>
    <col min="31" max="31" width="2.17578125" customWidth="1"/>
    <col min="32" max="34" width="10.703125" customWidth="1"/>
    <col min="35" max="35" width="2.17578125" customWidth="1"/>
    <col min="36" max="40" width="10.703125" customWidth="1"/>
    <col min="41" max="41" width="2.17578125" customWidth="1"/>
    <col min="42" max="44" width="10.703125" customWidth="1"/>
    <col min="45" max="45" width="2.17578125" customWidth="1"/>
  </cols>
  <sheetData>
    <row r="2" spans="2:44" ht="40" customHeight="1" x14ac:dyDescent="0.5">
      <c r="D2" s="30" t="s">
        <v>387</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row>
    <row r="5" spans="2:44" ht="30" customHeight="1" x14ac:dyDescent="0.5">
      <c r="B5" s="15"/>
      <c r="C5" s="15"/>
      <c r="D5" s="29" t="s">
        <v>50</v>
      </c>
      <c r="E5" s="29"/>
      <c r="F5" s="15"/>
      <c r="G5" s="29" t="s">
        <v>51</v>
      </c>
      <c r="H5" s="29"/>
      <c r="I5" s="29"/>
      <c r="J5" s="29"/>
      <c r="K5" s="29"/>
      <c r="L5" s="29"/>
      <c r="M5" s="15"/>
      <c r="N5" s="29" t="s">
        <v>52</v>
      </c>
      <c r="O5" s="29"/>
      <c r="P5" s="29"/>
      <c r="Q5" s="29"/>
      <c r="R5" s="15"/>
      <c r="S5" s="29" t="s">
        <v>53</v>
      </c>
      <c r="T5" s="29"/>
      <c r="U5" s="29"/>
      <c r="V5" s="29"/>
      <c r="W5" s="29"/>
      <c r="X5" s="29"/>
      <c r="Y5" s="29"/>
      <c r="Z5" s="29"/>
      <c r="AA5" s="29"/>
      <c r="AB5" s="29"/>
      <c r="AC5" s="29"/>
      <c r="AD5" s="29"/>
      <c r="AE5" s="15"/>
      <c r="AF5" s="29" t="s">
        <v>54</v>
      </c>
      <c r="AG5" s="29"/>
      <c r="AH5" s="29"/>
      <c r="AI5" s="15"/>
      <c r="AJ5" s="29" t="s">
        <v>55</v>
      </c>
      <c r="AK5" s="29"/>
      <c r="AL5" s="29"/>
      <c r="AM5" s="29"/>
      <c r="AN5" s="29"/>
      <c r="AO5" s="15"/>
      <c r="AP5" s="29" t="s">
        <v>56</v>
      </c>
      <c r="AQ5" s="29"/>
      <c r="AR5" s="29"/>
    </row>
    <row r="6" spans="2:44" ht="43" x14ac:dyDescent="0.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row>
    <row r="7" spans="2:44" ht="30" customHeight="1" x14ac:dyDescent="0.5">
      <c r="B7" s="10" t="s">
        <v>18</v>
      </c>
      <c r="C7" s="10">
        <v>2011</v>
      </c>
      <c r="D7" s="10">
        <v>973</v>
      </c>
      <c r="E7" s="10">
        <v>1034</v>
      </c>
      <c r="F7" s="10"/>
      <c r="G7" s="10">
        <v>293</v>
      </c>
      <c r="H7" s="10">
        <v>293</v>
      </c>
      <c r="I7" s="10">
        <v>331</v>
      </c>
      <c r="J7" s="10">
        <v>331</v>
      </c>
      <c r="K7" s="10">
        <v>305</v>
      </c>
      <c r="L7" s="10">
        <v>458</v>
      </c>
      <c r="M7" s="10"/>
      <c r="N7" s="10">
        <v>545</v>
      </c>
      <c r="O7" s="10">
        <v>548</v>
      </c>
      <c r="P7" s="10">
        <v>415</v>
      </c>
      <c r="Q7" s="10">
        <v>498</v>
      </c>
      <c r="R7" s="10"/>
      <c r="S7" s="10">
        <v>288</v>
      </c>
      <c r="T7" s="10">
        <v>268</v>
      </c>
      <c r="U7" s="10">
        <v>162</v>
      </c>
      <c r="V7" s="10">
        <v>184</v>
      </c>
      <c r="W7" s="10">
        <v>142</v>
      </c>
      <c r="X7" s="10">
        <v>193</v>
      </c>
      <c r="Y7" s="10">
        <v>161</v>
      </c>
      <c r="Z7" s="10">
        <v>83</v>
      </c>
      <c r="AA7" s="10">
        <v>227</v>
      </c>
      <c r="AB7" s="10">
        <v>144</v>
      </c>
      <c r="AC7" s="10">
        <v>107</v>
      </c>
      <c r="AD7" s="10">
        <v>52</v>
      </c>
      <c r="AE7" s="10"/>
      <c r="AF7" s="10">
        <v>728</v>
      </c>
      <c r="AG7" s="10">
        <v>785</v>
      </c>
      <c r="AH7" s="10">
        <v>299</v>
      </c>
      <c r="AI7" s="10"/>
      <c r="AJ7" s="10">
        <v>692</v>
      </c>
      <c r="AK7" s="10">
        <v>539</v>
      </c>
      <c r="AL7" s="10">
        <v>143</v>
      </c>
      <c r="AM7" s="10">
        <v>38</v>
      </c>
      <c r="AN7" s="10">
        <v>294</v>
      </c>
      <c r="AO7" s="10"/>
      <c r="AP7" s="10">
        <v>390</v>
      </c>
      <c r="AQ7" s="10">
        <v>732</v>
      </c>
      <c r="AR7" s="10">
        <v>133</v>
      </c>
    </row>
    <row r="8" spans="2:44" ht="30" customHeight="1" x14ac:dyDescent="0.5">
      <c r="B8" s="11" t="s">
        <v>19</v>
      </c>
      <c r="C8" s="11">
        <v>2011</v>
      </c>
      <c r="D8" s="11">
        <v>992</v>
      </c>
      <c r="E8" s="11">
        <v>1015</v>
      </c>
      <c r="F8" s="11"/>
      <c r="G8" s="11">
        <v>280</v>
      </c>
      <c r="H8" s="11">
        <v>341</v>
      </c>
      <c r="I8" s="11">
        <v>343</v>
      </c>
      <c r="J8" s="11">
        <v>343</v>
      </c>
      <c r="K8" s="11">
        <v>283</v>
      </c>
      <c r="L8" s="11">
        <v>420</v>
      </c>
      <c r="M8" s="11"/>
      <c r="N8" s="11">
        <v>541</v>
      </c>
      <c r="O8" s="11">
        <v>522</v>
      </c>
      <c r="P8" s="11">
        <v>441</v>
      </c>
      <c r="Q8" s="11">
        <v>502</v>
      </c>
      <c r="R8" s="11"/>
      <c r="S8" s="11">
        <v>282</v>
      </c>
      <c r="T8" s="11">
        <v>261</v>
      </c>
      <c r="U8" s="11">
        <v>161</v>
      </c>
      <c r="V8" s="11">
        <v>181</v>
      </c>
      <c r="W8" s="11">
        <v>141</v>
      </c>
      <c r="X8" s="11">
        <v>181</v>
      </c>
      <c r="Y8" s="11">
        <v>161</v>
      </c>
      <c r="Z8" s="11">
        <v>80</v>
      </c>
      <c r="AA8" s="11">
        <v>221</v>
      </c>
      <c r="AB8" s="11">
        <v>181</v>
      </c>
      <c r="AC8" s="11">
        <v>101</v>
      </c>
      <c r="AD8" s="11">
        <v>60</v>
      </c>
      <c r="AE8" s="11"/>
      <c r="AF8" s="11">
        <v>714</v>
      </c>
      <c r="AG8" s="11">
        <v>797</v>
      </c>
      <c r="AH8" s="11">
        <v>308</v>
      </c>
      <c r="AI8" s="11"/>
      <c r="AJ8" s="11">
        <v>674</v>
      </c>
      <c r="AK8" s="11">
        <v>545</v>
      </c>
      <c r="AL8" s="11">
        <v>138</v>
      </c>
      <c r="AM8" s="11">
        <v>36</v>
      </c>
      <c r="AN8" s="11">
        <v>298</v>
      </c>
      <c r="AO8" s="11"/>
      <c r="AP8" s="11">
        <v>383</v>
      </c>
      <c r="AQ8" s="11">
        <v>736</v>
      </c>
      <c r="AR8" s="11">
        <v>130</v>
      </c>
    </row>
    <row r="9" spans="2:44" x14ac:dyDescent="0.5">
      <c r="B9" s="18" t="s">
        <v>82</v>
      </c>
      <c r="C9" s="17">
        <v>0.23074421193709499</v>
      </c>
      <c r="D9" s="17">
        <v>0.26842054887446498</v>
      </c>
      <c r="E9" s="17">
        <v>0.19294728776589201</v>
      </c>
      <c r="F9" s="17"/>
      <c r="G9" s="17">
        <v>0.22637780083283801</v>
      </c>
      <c r="H9" s="17">
        <v>0.270530913645876</v>
      </c>
      <c r="I9" s="17">
        <v>0.25197500431361203</v>
      </c>
      <c r="J9" s="17">
        <v>0.226502256739747</v>
      </c>
      <c r="K9" s="17">
        <v>0.20909606946821699</v>
      </c>
      <c r="L9" s="17">
        <v>0.20205601215418401</v>
      </c>
      <c r="M9" s="17"/>
      <c r="N9" s="17">
        <v>0.29847770165055698</v>
      </c>
      <c r="O9" s="17">
        <v>0.21901540860228</v>
      </c>
      <c r="P9" s="17">
        <v>0.185612402695359</v>
      </c>
      <c r="Q9" s="17">
        <v>0.208166701180344</v>
      </c>
      <c r="R9" s="17"/>
      <c r="S9" s="17">
        <v>0.29168723462907198</v>
      </c>
      <c r="T9" s="17">
        <v>0.209037548878721</v>
      </c>
      <c r="U9" s="17">
        <v>0.22024652832510799</v>
      </c>
      <c r="V9" s="17">
        <v>0.20157800028971401</v>
      </c>
      <c r="W9" s="17">
        <v>0.22286557116413999</v>
      </c>
      <c r="X9" s="17">
        <v>0.29008021101889497</v>
      </c>
      <c r="Y9" s="17">
        <v>0.227997222887662</v>
      </c>
      <c r="Z9" s="17">
        <v>0.20323616259351601</v>
      </c>
      <c r="AA9" s="17">
        <v>0.21452791459514001</v>
      </c>
      <c r="AB9" s="17">
        <v>0.194561205535905</v>
      </c>
      <c r="AC9" s="17">
        <v>0.21492729577106801</v>
      </c>
      <c r="AD9" s="17">
        <v>0.23408326713476499</v>
      </c>
      <c r="AE9" s="17"/>
      <c r="AF9" s="17">
        <v>0.23157270212273501</v>
      </c>
      <c r="AG9" s="17">
        <v>0.25526892593788603</v>
      </c>
      <c r="AH9" s="17">
        <v>0.198251431265794</v>
      </c>
      <c r="AI9" s="17"/>
      <c r="AJ9" s="17">
        <v>0.24986655792151499</v>
      </c>
      <c r="AK9" s="17">
        <v>0.25963442154787397</v>
      </c>
      <c r="AL9" s="17">
        <v>0.22892924099835199</v>
      </c>
      <c r="AM9" s="17">
        <v>9.7823209842126599E-2</v>
      </c>
      <c r="AN9" s="17">
        <v>0.14113357687841399</v>
      </c>
      <c r="AO9" s="17"/>
      <c r="AP9" s="17">
        <v>0.25118428064804099</v>
      </c>
      <c r="AQ9" s="17">
        <v>0.25929893193307202</v>
      </c>
      <c r="AR9" s="17">
        <v>0.23874840915743101</v>
      </c>
    </row>
    <row r="10" spans="2:44" x14ac:dyDescent="0.5">
      <c r="B10" s="18" t="s">
        <v>83</v>
      </c>
      <c r="C10" s="17">
        <v>0.50146102917063995</v>
      </c>
      <c r="D10" s="17">
        <v>0.49407865694038899</v>
      </c>
      <c r="E10" s="17">
        <v>0.50954594715275303</v>
      </c>
      <c r="F10" s="17"/>
      <c r="G10" s="17">
        <v>0.49606203836721802</v>
      </c>
      <c r="H10" s="17">
        <v>0.48621618774133601</v>
      </c>
      <c r="I10" s="17">
        <v>0.49052213301603098</v>
      </c>
      <c r="J10" s="17">
        <v>0.492253529731498</v>
      </c>
      <c r="K10" s="17">
        <v>0.50525350697091698</v>
      </c>
      <c r="L10" s="17">
        <v>0.53134045226705795</v>
      </c>
      <c r="M10" s="17"/>
      <c r="N10" s="17">
        <v>0.48941345308647899</v>
      </c>
      <c r="O10" s="17">
        <v>0.54053042143569996</v>
      </c>
      <c r="P10" s="17">
        <v>0.50837830724851496</v>
      </c>
      <c r="Q10" s="17">
        <v>0.468561256051998</v>
      </c>
      <c r="R10" s="17"/>
      <c r="S10" s="17">
        <v>0.50621628563532195</v>
      </c>
      <c r="T10" s="17">
        <v>0.493113280296957</v>
      </c>
      <c r="U10" s="17">
        <v>0.46233196669417298</v>
      </c>
      <c r="V10" s="17">
        <v>0.52452790994901599</v>
      </c>
      <c r="W10" s="17">
        <v>0.484476617138486</v>
      </c>
      <c r="X10" s="17">
        <v>0.45699840807113801</v>
      </c>
      <c r="Y10" s="17">
        <v>0.45038703258783602</v>
      </c>
      <c r="Z10" s="17">
        <v>0.53602270422226495</v>
      </c>
      <c r="AA10" s="17">
        <v>0.55002441561445203</v>
      </c>
      <c r="AB10" s="17">
        <v>0.52472506950130704</v>
      </c>
      <c r="AC10" s="17">
        <v>0.52997224383352104</v>
      </c>
      <c r="AD10" s="17">
        <v>0.51888763930794801</v>
      </c>
      <c r="AE10" s="17"/>
      <c r="AF10" s="17">
        <v>0.48909096651065298</v>
      </c>
      <c r="AG10" s="17">
        <v>0.53227896679433595</v>
      </c>
      <c r="AH10" s="17">
        <v>0.46684859762888697</v>
      </c>
      <c r="AI10" s="17"/>
      <c r="AJ10" s="17">
        <v>0.48990311773794398</v>
      </c>
      <c r="AK10" s="17">
        <v>0.52453899369662504</v>
      </c>
      <c r="AL10" s="17">
        <v>0.54430899642880404</v>
      </c>
      <c r="AM10" s="17">
        <v>0.55373967550188397</v>
      </c>
      <c r="AN10" s="17">
        <v>0.50169660658605697</v>
      </c>
      <c r="AO10" s="17"/>
      <c r="AP10" s="17">
        <v>0.50129027458416398</v>
      </c>
      <c r="AQ10" s="17">
        <v>0.53326242820720304</v>
      </c>
      <c r="AR10" s="17">
        <v>0.49769590628221799</v>
      </c>
    </row>
    <row r="11" spans="2:44" x14ac:dyDescent="0.5">
      <c r="B11" s="18" t="s">
        <v>84</v>
      </c>
      <c r="C11" s="17">
        <v>0.18645458003127999</v>
      </c>
      <c r="D11" s="17">
        <v>0.16709347026916599</v>
      </c>
      <c r="E11" s="17">
        <v>0.206107697760298</v>
      </c>
      <c r="F11" s="17"/>
      <c r="G11" s="17">
        <v>0.200701467917453</v>
      </c>
      <c r="H11" s="17">
        <v>0.18372523839169</v>
      </c>
      <c r="I11" s="17">
        <v>0.155591576751863</v>
      </c>
      <c r="J11" s="17">
        <v>0.18345401285239701</v>
      </c>
      <c r="K11" s="17">
        <v>0.20532012411117201</v>
      </c>
      <c r="L11" s="17">
        <v>0.194121542689351</v>
      </c>
      <c r="M11" s="17"/>
      <c r="N11" s="17">
        <v>0.153160856918889</v>
      </c>
      <c r="O11" s="17">
        <v>0.180946835649164</v>
      </c>
      <c r="P11" s="17">
        <v>0.22226691956998301</v>
      </c>
      <c r="Q11" s="17">
        <v>0.19639749276846</v>
      </c>
      <c r="R11" s="17"/>
      <c r="S11" s="17">
        <v>0.145773739798153</v>
      </c>
      <c r="T11" s="17">
        <v>0.215760206889029</v>
      </c>
      <c r="U11" s="17">
        <v>0.27075685162584201</v>
      </c>
      <c r="V11" s="17">
        <v>0.19543193013174501</v>
      </c>
      <c r="W11" s="17">
        <v>0.222955192215122</v>
      </c>
      <c r="X11" s="17">
        <v>0.161738854060375</v>
      </c>
      <c r="Y11" s="17">
        <v>0.22508133645384201</v>
      </c>
      <c r="Z11" s="17">
        <v>0.17461170159356301</v>
      </c>
      <c r="AA11" s="17">
        <v>0.14268241710285401</v>
      </c>
      <c r="AB11" s="17">
        <v>0.174317316506789</v>
      </c>
      <c r="AC11" s="17">
        <v>0.16616900934346601</v>
      </c>
      <c r="AD11" s="17">
        <v>0.12961093238740701</v>
      </c>
      <c r="AE11" s="17"/>
      <c r="AF11" s="17">
        <v>0.20155997856601299</v>
      </c>
      <c r="AG11" s="17">
        <v>0.154312641457101</v>
      </c>
      <c r="AH11" s="17">
        <v>0.20793166480713501</v>
      </c>
      <c r="AI11" s="17"/>
      <c r="AJ11" s="17">
        <v>0.198109965789281</v>
      </c>
      <c r="AK11" s="17">
        <v>0.15401684777139801</v>
      </c>
      <c r="AL11" s="17">
        <v>0.165169314708494</v>
      </c>
      <c r="AM11" s="17">
        <v>0.142808963720128</v>
      </c>
      <c r="AN11" s="17">
        <v>0.21495223067136399</v>
      </c>
      <c r="AO11" s="17"/>
      <c r="AP11" s="17">
        <v>0.19514322547662499</v>
      </c>
      <c r="AQ11" s="17">
        <v>0.15602887623487099</v>
      </c>
      <c r="AR11" s="17">
        <v>0.197312175628582</v>
      </c>
    </row>
    <row r="12" spans="2:44" x14ac:dyDescent="0.5">
      <c r="B12" s="18" t="s">
        <v>85</v>
      </c>
      <c r="C12" s="17">
        <v>3.3915703037972998E-2</v>
      </c>
      <c r="D12" s="17">
        <v>3.2476156951173701E-2</v>
      </c>
      <c r="E12" s="17">
        <v>3.5455670932541497E-2</v>
      </c>
      <c r="F12" s="17"/>
      <c r="G12" s="17">
        <v>3.8321662253244203E-2</v>
      </c>
      <c r="H12" s="17">
        <v>2.0485091060824599E-2</v>
      </c>
      <c r="I12" s="17">
        <v>4.4098175582318301E-2</v>
      </c>
      <c r="J12" s="17">
        <v>5.0680931429239601E-2</v>
      </c>
      <c r="K12" s="17">
        <v>3.5417494611121397E-2</v>
      </c>
      <c r="L12" s="17">
        <v>1.8863727255699798E-2</v>
      </c>
      <c r="M12" s="17"/>
      <c r="N12" s="17">
        <v>1.99491288340123E-2</v>
      </c>
      <c r="O12" s="17">
        <v>3.2914265133358198E-2</v>
      </c>
      <c r="P12" s="17">
        <v>4.83106426224474E-2</v>
      </c>
      <c r="Q12" s="17">
        <v>3.7700717757073197E-2</v>
      </c>
      <c r="R12" s="17"/>
      <c r="S12" s="17">
        <v>2.2773737491394799E-2</v>
      </c>
      <c r="T12" s="17">
        <v>3.72932284192685E-2</v>
      </c>
      <c r="U12" s="17">
        <v>5.5640805659150404E-3</v>
      </c>
      <c r="V12" s="17">
        <v>2.1080809679487101E-2</v>
      </c>
      <c r="W12" s="17">
        <v>3.6875087956357397E-2</v>
      </c>
      <c r="X12" s="17">
        <v>3.5165603131991102E-2</v>
      </c>
      <c r="Y12" s="17">
        <v>4.8840383705765697E-2</v>
      </c>
      <c r="Z12" s="17">
        <v>7.4144269551453507E-2</v>
      </c>
      <c r="AA12" s="17">
        <v>3.9986066949543098E-2</v>
      </c>
      <c r="AB12" s="17">
        <v>5.5544270888241799E-2</v>
      </c>
      <c r="AC12" s="17">
        <v>1.8943759473109101E-2</v>
      </c>
      <c r="AD12" s="17">
        <v>1.9537435604331101E-2</v>
      </c>
      <c r="AE12" s="17"/>
      <c r="AF12" s="17">
        <v>3.2505245424353603E-2</v>
      </c>
      <c r="AG12" s="17">
        <v>3.2456586975476598E-2</v>
      </c>
      <c r="AH12" s="17">
        <v>3.69758578572933E-2</v>
      </c>
      <c r="AI12" s="17"/>
      <c r="AJ12" s="17">
        <v>2.7973945768987801E-2</v>
      </c>
      <c r="AK12" s="17">
        <v>3.1925586473655197E-2</v>
      </c>
      <c r="AL12" s="17">
        <v>3.4663313736516502E-2</v>
      </c>
      <c r="AM12" s="17">
        <v>2.9021005452819101E-2</v>
      </c>
      <c r="AN12" s="17">
        <v>4.3796490250983297E-2</v>
      </c>
      <c r="AO12" s="17"/>
      <c r="AP12" s="17">
        <v>3.2181266058255498E-2</v>
      </c>
      <c r="AQ12" s="17">
        <v>2.66189399668415E-2</v>
      </c>
      <c r="AR12" s="17">
        <v>5.1838948818660503E-2</v>
      </c>
    </row>
    <row r="13" spans="2:44" x14ac:dyDescent="0.5">
      <c r="B13" s="18" t="s">
        <v>86</v>
      </c>
      <c r="C13" s="17">
        <v>1.7575061009654801E-2</v>
      </c>
      <c r="D13" s="17">
        <v>1.9313862449956899E-2</v>
      </c>
      <c r="E13" s="17">
        <v>1.5944750307701702E-2</v>
      </c>
      <c r="F13" s="17"/>
      <c r="G13" s="17">
        <v>1.06727524471664E-2</v>
      </c>
      <c r="H13" s="17">
        <v>1.8531001665030401E-2</v>
      </c>
      <c r="I13" s="17">
        <v>1.54367357364856E-2</v>
      </c>
      <c r="J13" s="17">
        <v>1.8653612641135599E-2</v>
      </c>
      <c r="K13" s="17">
        <v>9.5772250357160499E-3</v>
      </c>
      <c r="L13" s="17">
        <v>2.7656750356175E-2</v>
      </c>
      <c r="M13" s="17"/>
      <c r="N13" s="17">
        <v>9.83793113485904E-3</v>
      </c>
      <c r="O13" s="17">
        <v>1.06618482802844E-2</v>
      </c>
      <c r="P13" s="17">
        <v>1.65653602586745E-2</v>
      </c>
      <c r="Q13" s="17">
        <v>3.4163980617675699E-2</v>
      </c>
      <c r="R13" s="17"/>
      <c r="S13" s="17">
        <v>1.37929945197756E-2</v>
      </c>
      <c r="T13" s="17">
        <v>1.11814325590357E-2</v>
      </c>
      <c r="U13" s="17">
        <v>9.1097032218999292E-3</v>
      </c>
      <c r="V13" s="17">
        <v>4.7343004759135297E-2</v>
      </c>
      <c r="W13" s="17">
        <v>1.35552473684495E-2</v>
      </c>
      <c r="X13" s="17">
        <v>1.0768469346764301E-2</v>
      </c>
      <c r="Y13" s="17">
        <v>1.80932538316027E-2</v>
      </c>
      <c r="Z13" s="17">
        <v>0</v>
      </c>
      <c r="AA13" s="17">
        <v>1.3912833074863301E-2</v>
      </c>
      <c r="AB13" s="17">
        <v>9.1888642943262298E-3</v>
      </c>
      <c r="AC13" s="17">
        <v>3.3321739310176297E-2</v>
      </c>
      <c r="AD13" s="17">
        <v>6.0408622791115502E-2</v>
      </c>
      <c r="AE13" s="17"/>
      <c r="AF13" s="17">
        <v>2.6851577115539899E-2</v>
      </c>
      <c r="AG13" s="17">
        <v>5.6292959428438398E-3</v>
      </c>
      <c r="AH13" s="17">
        <v>1.76399033427149E-2</v>
      </c>
      <c r="AI13" s="17"/>
      <c r="AJ13" s="17">
        <v>1.6547933314742198E-2</v>
      </c>
      <c r="AK13" s="17">
        <v>9.7497311348147906E-3</v>
      </c>
      <c r="AL13" s="17">
        <v>6.3872674420829599E-3</v>
      </c>
      <c r="AM13" s="17">
        <v>0.12768360050817801</v>
      </c>
      <c r="AN13" s="17">
        <v>2.1772370684744101E-2</v>
      </c>
      <c r="AO13" s="17"/>
      <c r="AP13" s="17">
        <v>4.8006091028966998E-3</v>
      </c>
      <c r="AQ13" s="17">
        <v>9.8761278382017304E-3</v>
      </c>
      <c r="AR13" s="17">
        <v>0</v>
      </c>
    </row>
    <row r="14" spans="2:44" x14ac:dyDescent="0.5">
      <c r="B14" s="18" t="s">
        <v>87</v>
      </c>
      <c r="C14" s="17">
        <v>2.9849414813357501E-2</v>
      </c>
      <c r="D14" s="17">
        <v>1.86173045148488E-2</v>
      </c>
      <c r="E14" s="17">
        <v>3.9998646080813903E-2</v>
      </c>
      <c r="F14" s="17"/>
      <c r="G14" s="17">
        <v>2.7864278182080499E-2</v>
      </c>
      <c r="H14" s="17">
        <v>2.0511567495242401E-2</v>
      </c>
      <c r="I14" s="17">
        <v>4.23763745996905E-2</v>
      </c>
      <c r="J14" s="17">
        <v>2.8455656605982999E-2</v>
      </c>
      <c r="K14" s="17">
        <v>3.5335579802855899E-2</v>
      </c>
      <c r="L14" s="17">
        <v>2.59615152775329E-2</v>
      </c>
      <c r="M14" s="17"/>
      <c r="N14" s="17">
        <v>2.9160928375203801E-2</v>
      </c>
      <c r="O14" s="17">
        <v>1.5931220899213699E-2</v>
      </c>
      <c r="P14" s="17">
        <v>1.8866367605021001E-2</v>
      </c>
      <c r="Q14" s="17">
        <v>5.5009851624447999E-2</v>
      </c>
      <c r="R14" s="17"/>
      <c r="S14" s="17">
        <v>1.97560079262829E-2</v>
      </c>
      <c r="T14" s="17">
        <v>3.3614302956989098E-2</v>
      </c>
      <c r="U14" s="17">
        <v>3.1990869567061701E-2</v>
      </c>
      <c r="V14" s="17">
        <v>1.00383451909021E-2</v>
      </c>
      <c r="W14" s="17">
        <v>1.9272284157445699E-2</v>
      </c>
      <c r="X14" s="17">
        <v>4.5248454370836501E-2</v>
      </c>
      <c r="Y14" s="17">
        <v>2.9600770533291201E-2</v>
      </c>
      <c r="Z14" s="17">
        <v>1.1985162039202E-2</v>
      </c>
      <c r="AA14" s="17">
        <v>3.8866352663147301E-2</v>
      </c>
      <c r="AB14" s="17">
        <v>4.1663273273431202E-2</v>
      </c>
      <c r="AC14" s="17">
        <v>3.6665952268659402E-2</v>
      </c>
      <c r="AD14" s="17">
        <v>3.7472102774433198E-2</v>
      </c>
      <c r="AE14" s="17"/>
      <c r="AF14" s="17">
        <v>1.8419530260705801E-2</v>
      </c>
      <c r="AG14" s="17">
        <v>2.0053582892356901E-2</v>
      </c>
      <c r="AH14" s="17">
        <v>7.2352545098175305E-2</v>
      </c>
      <c r="AI14" s="17"/>
      <c r="AJ14" s="17">
        <v>1.75984794675304E-2</v>
      </c>
      <c r="AK14" s="17">
        <v>2.0134419375633199E-2</v>
      </c>
      <c r="AL14" s="17">
        <v>2.05418666857504E-2</v>
      </c>
      <c r="AM14" s="17">
        <v>4.89235449748638E-2</v>
      </c>
      <c r="AN14" s="17">
        <v>7.6648724928437897E-2</v>
      </c>
      <c r="AO14" s="17"/>
      <c r="AP14" s="17">
        <v>1.54003441300189E-2</v>
      </c>
      <c r="AQ14" s="17">
        <v>1.4914695819810499E-2</v>
      </c>
      <c r="AR14" s="17">
        <v>1.44045601131091E-2</v>
      </c>
    </row>
    <row r="15" spans="2:44" x14ac:dyDescent="0.5">
      <c r="B15" s="18" t="s">
        <v>88</v>
      </c>
      <c r="C15" s="21">
        <v>0.73220524110773499</v>
      </c>
      <c r="D15" s="21">
        <v>0.76249920581485398</v>
      </c>
      <c r="E15" s="21">
        <v>0.70249323491864502</v>
      </c>
      <c r="F15" s="21"/>
      <c r="G15" s="21">
        <v>0.72243983920005606</v>
      </c>
      <c r="H15" s="21">
        <v>0.75674710138721302</v>
      </c>
      <c r="I15" s="21">
        <v>0.74249713732964295</v>
      </c>
      <c r="J15" s="21">
        <v>0.71875578647124505</v>
      </c>
      <c r="K15" s="21">
        <v>0.71434957643913499</v>
      </c>
      <c r="L15" s="21">
        <v>0.73339646442124196</v>
      </c>
      <c r="M15" s="21"/>
      <c r="N15" s="21">
        <v>0.78789115473703597</v>
      </c>
      <c r="O15" s="21">
        <v>0.75954583003798004</v>
      </c>
      <c r="P15" s="21">
        <v>0.69399070994387402</v>
      </c>
      <c r="Q15" s="21">
        <v>0.67672795723234302</v>
      </c>
      <c r="R15" s="21"/>
      <c r="S15" s="21">
        <v>0.79790352026439404</v>
      </c>
      <c r="T15" s="21">
        <v>0.70215082917567795</v>
      </c>
      <c r="U15" s="21">
        <v>0.68257849501928203</v>
      </c>
      <c r="V15" s="21">
        <v>0.72610591023873094</v>
      </c>
      <c r="W15" s="21">
        <v>0.70734218830262496</v>
      </c>
      <c r="X15" s="21">
        <v>0.74707861909003304</v>
      </c>
      <c r="Y15" s="21">
        <v>0.67838425547549797</v>
      </c>
      <c r="Z15" s="21">
        <v>0.73925886681578101</v>
      </c>
      <c r="AA15" s="21">
        <v>0.76455233020959201</v>
      </c>
      <c r="AB15" s="21">
        <v>0.71928627503721199</v>
      </c>
      <c r="AC15" s="21">
        <v>0.74489953960458899</v>
      </c>
      <c r="AD15" s="21">
        <v>0.75297090644271303</v>
      </c>
      <c r="AE15" s="21"/>
      <c r="AF15" s="21">
        <v>0.72066366863338704</v>
      </c>
      <c r="AG15" s="21">
        <v>0.78754789273222203</v>
      </c>
      <c r="AH15" s="21">
        <v>0.665100028894682</v>
      </c>
      <c r="AI15" s="21"/>
      <c r="AJ15" s="21">
        <v>0.73976967565945895</v>
      </c>
      <c r="AK15" s="21">
        <v>0.78417341524449902</v>
      </c>
      <c r="AL15" s="21">
        <v>0.77323823742715603</v>
      </c>
      <c r="AM15" s="21">
        <v>0.65156288534401097</v>
      </c>
      <c r="AN15" s="21">
        <v>0.64283018346447096</v>
      </c>
      <c r="AO15" s="21"/>
      <c r="AP15" s="21">
        <v>0.75247455523220397</v>
      </c>
      <c r="AQ15" s="21">
        <v>0.79256136014027601</v>
      </c>
      <c r="AR15" s="21">
        <v>0.73644431543964906</v>
      </c>
    </row>
    <row r="16" spans="2:44" x14ac:dyDescent="0.5">
      <c r="B16" s="18" t="s">
        <v>89</v>
      </c>
      <c r="C16" s="21">
        <v>5.1490764047627903E-2</v>
      </c>
      <c r="D16" s="21">
        <v>5.1790019401130601E-2</v>
      </c>
      <c r="E16" s="21">
        <v>5.1400421240243299E-2</v>
      </c>
      <c r="F16" s="21"/>
      <c r="G16" s="21">
        <v>4.8994414700410598E-2</v>
      </c>
      <c r="H16" s="21">
        <v>3.9016092725855003E-2</v>
      </c>
      <c r="I16" s="21">
        <v>5.9534911318803903E-2</v>
      </c>
      <c r="J16" s="21">
        <v>6.9334544070375204E-2</v>
      </c>
      <c r="K16" s="21">
        <v>4.4994719646837503E-2</v>
      </c>
      <c r="L16" s="21">
        <v>4.6520477611874798E-2</v>
      </c>
      <c r="M16" s="21"/>
      <c r="N16" s="21">
        <v>2.9787059968871401E-2</v>
      </c>
      <c r="O16" s="21">
        <v>4.3576113413642703E-2</v>
      </c>
      <c r="P16" s="21">
        <v>6.48760028811219E-2</v>
      </c>
      <c r="Q16" s="21">
        <v>7.1864698374748903E-2</v>
      </c>
      <c r="R16" s="21"/>
      <c r="S16" s="21">
        <v>3.65667320111705E-2</v>
      </c>
      <c r="T16" s="21">
        <v>4.8474660978304197E-2</v>
      </c>
      <c r="U16" s="21">
        <v>1.4673783787815E-2</v>
      </c>
      <c r="V16" s="21">
        <v>6.8423814438622402E-2</v>
      </c>
      <c r="W16" s="21">
        <v>5.0430335324806903E-2</v>
      </c>
      <c r="X16" s="21">
        <v>4.5934072478755299E-2</v>
      </c>
      <c r="Y16" s="21">
        <v>6.6933637537368404E-2</v>
      </c>
      <c r="Z16" s="21">
        <v>7.4144269551453507E-2</v>
      </c>
      <c r="AA16" s="21">
        <v>5.3898900024406497E-2</v>
      </c>
      <c r="AB16" s="21">
        <v>6.4733135182568E-2</v>
      </c>
      <c r="AC16" s="21">
        <v>5.2265498783285298E-2</v>
      </c>
      <c r="AD16" s="21">
        <v>7.9946058395446606E-2</v>
      </c>
      <c r="AE16" s="21"/>
      <c r="AF16" s="21">
        <v>5.9356822539893501E-2</v>
      </c>
      <c r="AG16" s="21">
        <v>3.80858829183204E-2</v>
      </c>
      <c r="AH16" s="21">
        <v>5.46157612000083E-2</v>
      </c>
      <c r="AI16" s="21"/>
      <c r="AJ16" s="21">
        <v>4.4521879083730002E-2</v>
      </c>
      <c r="AK16" s="21">
        <v>4.167531760847E-2</v>
      </c>
      <c r="AL16" s="21">
        <v>4.1050581178599499E-2</v>
      </c>
      <c r="AM16" s="21">
        <v>0.156704605960997</v>
      </c>
      <c r="AN16" s="21">
        <v>6.5568860935727405E-2</v>
      </c>
      <c r="AO16" s="21"/>
      <c r="AP16" s="21">
        <v>3.69818751611522E-2</v>
      </c>
      <c r="AQ16" s="21">
        <v>3.6495067805043198E-2</v>
      </c>
      <c r="AR16" s="21">
        <v>5.1838948818660503E-2</v>
      </c>
    </row>
    <row r="17" spans="2:44" x14ac:dyDescent="0.5">
      <c r="B17" s="18" t="s">
        <v>90</v>
      </c>
      <c r="C17" s="22">
        <v>0.68071447706010701</v>
      </c>
      <c r="D17" s="22">
        <v>0.71070918641372405</v>
      </c>
      <c r="E17" s="22">
        <v>0.65109281367840199</v>
      </c>
      <c r="F17" s="22"/>
      <c r="G17" s="22">
        <v>0.67344542449964495</v>
      </c>
      <c r="H17" s="22">
        <v>0.71773100866135797</v>
      </c>
      <c r="I17" s="22">
        <v>0.682962226010839</v>
      </c>
      <c r="J17" s="22">
        <v>0.64942124240086996</v>
      </c>
      <c r="K17" s="22">
        <v>0.669354856792297</v>
      </c>
      <c r="L17" s="22">
        <v>0.68687598680936701</v>
      </c>
      <c r="M17" s="22"/>
      <c r="N17" s="22">
        <v>0.75810409476816398</v>
      </c>
      <c r="O17" s="22">
        <v>0.71596971662433795</v>
      </c>
      <c r="P17" s="22">
        <v>0.62911470706275197</v>
      </c>
      <c r="Q17" s="22">
        <v>0.60486325885759396</v>
      </c>
      <c r="R17" s="22"/>
      <c r="S17" s="22">
        <v>0.76133678825322304</v>
      </c>
      <c r="T17" s="22">
        <v>0.65367616819737395</v>
      </c>
      <c r="U17" s="22">
        <v>0.667904711231467</v>
      </c>
      <c r="V17" s="22">
        <v>0.65768209580010895</v>
      </c>
      <c r="W17" s="22">
        <v>0.65691185297781896</v>
      </c>
      <c r="X17" s="22">
        <v>0.70114454661127801</v>
      </c>
      <c r="Y17" s="22">
        <v>0.61145061793813005</v>
      </c>
      <c r="Z17" s="22">
        <v>0.66511459726432798</v>
      </c>
      <c r="AA17" s="22">
        <v>0.71065343018518601</v>
      </c>
      <c r="AB17" s="22">
        <v>0.65455313985464403</v>
      </c>
      <c r="AC17" s="22">
        <v>0.69263404082130398</v>
      </c>
      <c r="AD17" s="22">
        <v>0.67302484804726703</v>
      </c>
      <c r="AE17" s="22"/>
      <c r="AF17" s="22">
        <v>0.66130684609349399</v>
      </c>
      <c r="AG17" s="22">
        <v>0.74946200981390199</v>
      </c>
      <c r="AH17" s="22">
        <v>0.61048426769467301</v>
      </c>
      <c r="AI17" s="22"/>
      <c r="AJ17" s="22">
        <v>0.69524779657572899</v>
      </c>
      <c r="AK17" s="22">
        <v>0.74249809763602903</v>
      </c>
      <c r="AL17" s="22">
        <v>0.73218765624855597</v>
      </c>
      <c r="AM17" s="22">
        <v>0.49485827938301402</v>
      </c>
      <c r="AN17" s="22">
        <v>0.57726132252874396</v>
      </c>
      <c r="AO17" s="22"/>
      <c r="AP17" s="22">
        <v>0.71549268007105205</v>
      </c>
      <c r="AQ17" s="22">
        <v>0.75606629233523204</v>
      </c>
      <c r="AR17" s="22">
        <v>0.68460536662098803</v>
      </c>
    </row>
    <row r="18" spans="2:44" x14ac:dyDescent="0.5">
      <c r="B18" s="16"/>
    </row>
    <row r="19" spans="2:44" x14ac:dyDescent="0.5">
      <c r="B19" t="s">
        <v>76</v>
      </c>
    </row>
    <row r="20" spans="2:44" x14ac:dyDescent="0.5">
      <c r="B20" t="s">
        <v>77</v>
      </c>
    </row>
    <row r="22" spans="2:44" x14ac:dyDescent="0.5">
      <c r="B22" s="8" t="str">
        <f>HYPERLINK("#'Contents'!A1", "Return to Contents")</f>
        <v>Return to Contents</v>
      </c>
    </row>
  </sheetData>
  <mergeCells count="8">
    <mergeCell ref="AJ5:AN5"/>
    <mergeCell ref="AP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B2:AR22"/>
  <sheetViews>
    <sheetView showGridLines="0" workbookViewId="0">
      <pane xSplit="2" topLeftCell="C1" activePane="topRight" state="frozen"/>
      <selection pane="topRight"/>
    </sheetView>
  </sheetViews>
  <sheetFormatPr defaultColWidth="10.8203125" defaultRowHeight="14.35" x14ac:dyDescent="0.5"/>
  <cols>
    <col min="2" max="2" width="25.703125" customWidth="1"/>
    <col min="3" max="5" width="10.703125" customWidth="1"/>
    <col min="6" max="6" width="2.17578125" customWidth="1"/>
    <col min="7" max="12" width="10.703125" customWidth="1"/>
    <col min="13" max="13" width="2.17578125" customWidth="1"/>
    <col min="14" max="17" width="10.703125" customWidth="1"/>
    <col min="18" max="18" width="2.17578125" customWidth="1"/>
    <col min="19" max="30" width="10.703125" customWidth="1"/>
    <col min="31" max="31" width="2.17578125" customWidth="1"/>
    <col min="32" max="34" width="10.703125" customWidth="1"/>
    <col min="35" max="35" width="2.17578125" customWidth="1"/>
    <col min="36" max="40" width="10.703125" customWidth="1"/>
    <col min="41" max="41" width="2.17578125" customWidth="1"/>
    <col min="42" max="44" width="10.703125" customWidth="1"/>
    <col min="45" max="45" width="2.17578125" customWidth="1"/>
  </cols>
  <sheetData>
    <row r="2" spans="2:44" ht="40" customHeight="1" x14ac:dyDescent="0.5">
      <c r="D2" s="30" t="s">
        <v>388</v>
      </c>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row>
    <row r="5" spans="2:44" ht="30" customHeight="1" x14ac:dyDescent="0.5">
      <c r="B5" s="15"/>
      <c r="C5" s="15"/>
      <c r="D5" s="29" t="s">
        <v>50</v>
      </c>
      <c r="E5" s="29"/>
      <c r="F5" s="15"/>
      <c r="G5" s="29" t="s">
        <v>51</v>
      </c>
      <c r="H5" s="29"/>
      <c r="I5" s="29"/>
      <c r="J5" s="29"/>
      <c r="K5" s="29"/>
      <c r="L5" s="29"/>
      <c r="M5" s="15"/>
      <c r="N5" s="29" t="s">
        <v>52</v>
      </c>
      <c r="O5" s="29"/>
      <c r="P5" s="29"/>
      <c r="Q5" s="29"/>
      <c r="R5" s="15"/>
      <c r="S5" s="29" t="s">
        <v>53</v>
      </c>
      <c r="T5" s="29"/>
      <c r="U5" s="29"/>
      <c r="V5" s="29"/>
      <c r="W5" s="29"/>
      <c r="X5" s="29"/>
      <c r="Y5" s="29"/>
      <c r="Z5" s="29"/>
      <c r="AA5" s="29"/>
      <c r="AB5" s="29"/>
      <c r="AC5" s="29"/>
      <c r="AD5" s="29"/>
      <c r="AE5" s="15"/>
      <c r="AF5" s="29" t="s">
        <v>54</v>
      </c>
      <c r="AG5" s="29"/>
      <c r="AH5" s="29"/>
      <c r="AI5" s="15"/>
      <c r="AJ5" s="29" t="s">
        <v>55</v>
      </c>
      <c r="AK5" s="29"/>
      <c r="AL5" s="29"/>
      <c r="AM5" s="29"/>
      <c r="AN5" s="29"/>
      <c r="AO5" s="15"/>
      <c r="AP5" s="29" t="s">
        <v>56</v>
      </c>
      <c r="AQ5" s="29"/>
      <c r="AR5" s="29"/>
    </row>
    <row r="6" spans="2:44" ht="43" x14ac:dyDescent="0.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J6" s="12" t="s">
        <v>45</v>
      </c>
      <c r="AK6" s="12" t="s">
        <v>46</v>
      </c>
      <c r="AL6" s="12" t="s">
        <v>47</v>
      </c>
      <c r="AM6" s="12" t="s">
        <v>48</v>
      </c>
      <c r="AN6" s="12" t="s">
        <v>44</v>
      </c>
      <c r="AP6" s="12" t="s">
        <v>45</v>
      </c>
      <c r="AQ6" s="12" t="s">
        <v>46</v>
      </c>
      <c r="AR6" s="12" t="s">
        <v>49</v>
      </c>
    </row>
    <row r="7" spans="2:44" ht="30" customHeight="1" x14ac:dyDescent="0.5">
      <c r="B7" s="10" t="s">
        <v>18</v>
      </c>
      <c r="C7" s="10">
        <v>2011</v>
      </c>
      <c r="D7" s="10">
        <v>973</v>
      </c>
      <c r="E7" s="10">
        <v>1034</v>
      </c>
      <c r="F7" s="10"/>
      <c r="G7" s="10">
        <v>293</v>
      </c>
      <c r="H7" s="10">
        <v>293</v>
      </c>
      <c r="I7" s="10">
        <v>331</v>
      </c>
      <c r="J7" s="10">
        <v>331</v>
      </c>
      <c r="K7" s="10">
        <v>305</v>
      </c>
      <c r="L7" s="10">
        <v>458</v>
      </c>
      <c r="M7" s="10"/>
      <c r="N7" s="10">
        <v>545</v>
      </c>
      <c r="O7" s="10">
        <v>548</v>
      </c>
      <c r="P7" s="10">
        <v>415</v>
      </c>
      <c r="Q7" s="10">
        <v>498</v>
      </c>
      <c r="R7" s="10"/>
      <c r="S7" s="10">
        <v>288</v>
      </c>
      <c r="T7" s="10">
        <v>268</v>
      </c>
      <c r="U7" s="10">
        <v>162</v>
      </c>
      <c r="V7" s="10">
        <v>184</v>
      </c>
      <c r="W7" s="10">
        <v>142</v>
      </c>
      <c r="X7" s="10">
        <v>193</v>
      </c>
      <c r="Y7" s="10">
        <v>161</v>
      </c>
      <c r="Z7" s="10">
        <v>83</v>
      </c>
      <c r="AA7" s="10">
        <v>227</v>
      </c>
      <c r="AB7" s="10">
        <v>144</v>
      </c>
      <c r="AC7" s="10">
        <v>107</v>
      </c>
      <c r="AD7" s="10">
        <v>52</v>
      </c>
      <c r="AE7" s="10"/>
      <c r="AF7" s="10">
        <v>728</v>
      </c>
      <c r="AG7" s="10">
        <v>785</v>
      </c>
      <c r="AH7" s="10">
        <v>299</v>
      </c>
      <c r="AI7" s="10"/>
      <c r="AJ7" s="10">
        <v>692</v>
      </c>
      <c r="AK7" s="10">
        <v>539</v>
      </c>
      <c r="AL7" s="10">
        <v>143</v>
      </c>
      <c r="AM7" s="10">
        <v>38</v>
      </c>
      <c r="AN7" s="10">
        <v>294</v>
      </c>
      <c r="AO7" s="10"/>
      <c r="AP7" s="10">
        <v>390</v>
      </c>
      <c r="AQ7" s="10">
        <v>732</v>
      </c>
      <c r="AR7" s="10">
        <v>133</v>
      </c>
    </row>
    <row r="8" spans="2:44" ht="30" customHeight="1" x14ac:dyDescent="0.5">
      <c r="B8" s="11" t="s">
        <v>19</v>
      </c>
      <c r="C8" s="11">
        <v>2011</v>
      </c>
      <c r="D8" s="11">
        <v>992</v>
      </c>
      <c r="E8" s="11">
        <v>1015</v>
      </c>
      <c r="F8" s="11"/>
      <c r="G8" s="11">
        <v>280</v>
      </c>
      <c r="H8" s="11">
        <v>341</v>
      </c>
      <c r="I8" s="11">
        <v>343</v>
      </c>
      <c r="J8" s="11">
        <v>343</v>
      </c>
      <c r="K8" s="11">
        <v>283</v>
      </c>
      <c r="L8" s="11">
        <v>420</v>
      </c>
      <c r="M8" s="11"/>
      <c r="N8" s="11">
        <v>541</v>
      </c>
      <c r="O8" s="11">
        <v>522</v>
      </c>
      <c r="P8" s="11">
        <v>441</v>
      </c>
      <c r="Q8" s="11">
        <v>502</v>
      </c>
      <c r="R8" s="11"/>
      <c r="S8" s="11">
        <v>282</v>
      </c>
      <c r="T8" s="11">
        <v>261</v>
      </c>
      <c r="U8" s="11">
        <v>161</v>
      </c>
      <c r="V8" s="11">
        <v>181</v>
      </c>
      <c r="W8" s="11">
        <v>141</v>
      </c>
      <c r="X8" s="11">
        <v>181</v>
      </c>
      <c r="Y8" s="11">
        <v>161</v>
      </c>
      <c r="Z8" s="11">
        <v>80</v>
      </c>
      <c r="AA8" s="11">
        <v>221</v>
      </c>
      <c r="AB8" s="11">
        <v>181</v>
      </c>
      <c r="AC8" s="11">
        <v>101</v>
      </c>
      <c r="AD8" s="11">
        <v>60</v>
      </c>
      <c r="AE8" s="11"/>
      <c r="AF8" s="11">
        <v>714</v>
      </c>
      <c r="AG8" s="11">
        <v>797</v>
      </c>
      <c r="AH8" s="11">
        <v>308</v>
      </c>
      <c r="AI8" s="11"/>
      <c r="AJ8" s="11">
        <v>674</v>
      </c>
      <c r="AK8" s="11">
        <v>545</v>
      </c>
      <c r="AL8" s="11">
        <v>138</v>
      </c>
      <c r="AM8" s="11">
        <v>36</v>
      </c>
      <c r="AN8" s="11">
        <v>298</v>
      </c>
      <c r="AO8" s="11"/>
      <c r="AP8" s="11">
        <v>383</v>
      </c>
      <c r="AQ8" s="11">
        <v>736</v>
      </c>
      <c r="AR8" s="11">
        <v>130</v>
      </c>
    </row>
    <row r="9" spans="2:44" x14ac:dyDescent="0.5">
      <c r="B9" s="18" t="s">
        <v>82</v>
      </c>
      <c r="C9" s="17">
        <v>0.15987778346167</v>
      </c>
      <c r="D9" s="17">
        <v>0.18793480426367501</v>
      </c>
      <c r="E9" s="17">
        <v>0.13214703147040299</v>
      </c>
      <c r="F9" s="17"/>
      <c r="G9" s="17">
        <v>0.19880208647161399</v>
      </c>
      <c r="H9" s="17">
        <v>0.236858750054562</v>
      </c>
      <c r="I9" s="17">
        <v>0.20488697790521199</v>
      </c>
      <c r="J9" s="17">
        <v>0.15329379967762899</v>
      </c>
      <c r="K9" s="17">
        <v>0.10372264324392</v>
      </c>
      <c r="L9" s="17">
        <v>7.7892245011429995E-2</v>
      </c>
      <c r="M9" s="17"/>
      <c r="N9" s="17">
        <v>0.216473550153264</v>
      </c>
      <c r="O9" s="17">
        <v>0.15426199501812299</v>
      </c>
      <c r="P9" s="17">
        <v>0.13375479533800999</v>
      </c>
      <c r="Q9" s="17">
        <v>0.127479960756719</v>
      </c>
      <c r="R9" s="17"/>
      <c r="S9" s="17">
        <v>0.178406797773901</v>
      </c>
      <c r="T9" s="17">
        <v>0.13638649835588401</v>
      </c>
      <c r="U9" s="17">
        <v>0.13623158594111401</v>
      </c>
      <c r="V9" s="17">
        <v>0.123140249264156</v>
      </c>
      <c r="W9" s="17">
        <v>0.196388476693517</v>
      </c>
      <c r="X9" s="17">
        <v>0.21458147761805399</v>
      </c>
      <c r="Y9" s="17">
        <v>0.123772738509911</v>
      </c>
      <c r="Z9" s="17">
        <v>0.15796229460436001</v>
      </c>
      <c r="AA9" s="17">
        <v>0.16453289078512301</v>
      </c>
      <c r="AB9" s="17">
        <v>0.13570840666566999</v>
      </c>
      <c r="AC9" s="17">
        <v>0.19972742371534</v>
      </c>
      <c r="AD9" s="17">
        <v>0.18666767896521499</v>
      </c>
      <c r="AE9" s="17"/>
      <c r="AF9" s="17">
        <v>0.14623818791370199</v>
      </c>
      <c r="AG9" s="17">
        <v>0.16879817990114501</v>
      </c>
      <c r="AH9" s="17">
        <v>0.155353531169656</v>
      </c>
      <c r="AI9" s="17"/>
      <c r="AJ9" s="17">
        <v>0.13940570187488799</v>
      </c>
      <c r="AK9" s="17">
        <v>0.20350986240364699</v>
      </c>
      <c r="AL9" s="17">
        <v>0.131527048879928</v>
      </c>
      <c r="AM9" s="17">
        <v>9.6310150571941103E-2</v>
      </c>
      <c r="AN9" s="17">
        <v>0.128437824221281</v>
      </c>
      <c r="AO9" s="17"/>
      <c r="AP9" s="17">
        <v>0.15872465432882901</v>
      </c>
      <c r="AQ9" s="17">
        <v>0.198887929466217</v>
      </c>
      <c r="AR9" s="17">
        <v>0.17112044168059101</v>
      </c>
    </row>
    <row r="10" spans="2:44" x14ac:dyDescent="0.5">
      <c r="B10" s="18" t="s">
        <v>83</v>
      </c>
      <c r="C10" s="17">
        <v>0.37044055781539198</v>
      </c>
      <c r="D10" s="17">
        <v>0.38365098776189599</v>
      </c>
      <c r="E10" s="17">
        <v>0.356942672931649</v>
      </c>
      <c r="F10" s="17"/>
      <c r="G10" s="17">
        <v>0.40079931704406702</v>
      </c>
      <c r="H10" s="17">
        <v>0.44639264828704101</v>
      </c>
      <c r="I10" s="17">
        <v>0.41687346189147401</v>
      </c>
      <c r="J10" s="17">
        <v>0.42866287688013699</v>
      </c>
      <c r="K10" s="17">
        <v>0.36318181247919101</v>
      </c>
      <c r="L10" s="17">
        <v>0.207927637775285</v>
      </c>
      <c r="M10" s="17"/>
      <c r="N10" s="17">
        <v>0.392592927648238</v>
      </c>
      <c r="O10" s="17">
        <v>0.36609872460878201</v>
      </c>
      <c r="P10" s="17">
        <v>0.37579844570186099</v>
      </c>
      <c r="Q10" s="17">
        <v>0.34588954500102598</v>
      </c>
      <c r="R10" s="17"/>
      <c r="S10" s="17">
        <v>0.43214968367247703</v>
      </c>
      <c r="T10" s="17">
        <v>0.35178722953271102</v>
      </c>
      <c r="U10" s="17">
        <v>0.35427017802536898</v>
      </c>
      <c r="V10" s="17">
        <v>0.39408725320091698</v>
      </c>
      <c r="W10" s="17">
        <v>0.35881994931483202</v>
      </c>
      <c r="X10" s="17">
        <v>0.345225799091187</v>
      </c>
      <c r="Y10" s="17">
        <v>0.27712317600455</v>
      </c>
      <c r="Z10" s="17">
        <v>0.3611555644203</v>
      </c>
      <c r="AA10" s="17">
        <v>0.40548113302871203</v>
      </c>
      <c r="AB10" s="17">
        <v>0.32721007367927502</v>
      </c>
      <c r="AC10" s="17">
        <v>0.43299191433787199</v>
      </c>
      <c r="AD10" s="17">
        <v>0.39604704632031301</v>
      </c>
      <c r="AE10" s="17"/>
      <c r="AF10" s="17">
        <v>0.35173304792944698</v>
      </c>
      <c r="AG10" s="17">
        <v>0.38392321202750501</v>
      </c>
      <c r="AH10" s="17">
        <v>0.39871123484682802</v>
      </c>
      <c r="AI10" s="17"/>
      <c r="AJ10" s="17">
        <v>0.33651285869661302</v>
      </c>
      <c r="AK10" s="17">
        <v>0.426667043068027</v>
      </c>
      <c r="AL10" s="17">
        <v>0.38350821704911398</v>
      </c>
      <c r="AM10" s="17">
        <v>0.32316716007938201</v>
      </c>
      <c r="AN10" s="17">
        <v>0.37103776093958202</v>
      </c>
      <c r="AO10" s="17"/>
      <c r="AP10" s="17">
        <v>0.37720685111046698</v>
      </c>
      <c r="AQ10" s="17">
        <v>0.40359971334907402</v>
      </c>
      <c r="AR10" s="17">
        <v>0.39847213499538803</v>
      </c>
    </row>
    <row r="11" spans="2:44" x14ac:dyDescent="0.5">
      <c r="B11" s="18" t="s">
        <v>84</v>
      </c>
      <c r="C11" s="17">
        <v>0.264901549423045</v>
      </c>
      <c r="D11" s="17">
        <v>0.25577799284180203</v>
      </c>
      <c r="E11" s="17">
        <v>0.27485762748513598</v>
      </c>
      <c r="F11" s="17"/>
      <c r="G11" s="17">
        <v>0.261852961541574</v>
      </c>
      <c r="H11" s="17">
        <v>0.20461472407620199</v>
      </c>
      <c r="I11" s="17">
        <v>0.207202770288965</v>
      </c>
      <c r="J11" s="17">
        <v>0.224298143202252</v>
      </c>
      <c r="K11" s="17">
        <v>0.33282328984745102</v>
      </c>
      <c r="L11" s="17">
        <v>0.350398972501624</v>
      </c>
      <c r="M11" s="17"/>
      <c r="N11" s="17">
        <v>0.21247154146276401</v>
      </c>
      <c r="O11" s="17">
        <v>0.27088569854952699</v>
      </c>
      <c r="P11" s="17">
        <v>0.29718839385717999</v>
      </c>
      <c r="Q11" s="17">
        <v>0.28945716259864102</v>
      </c>
      <c r="R11" s="17"/>
      <c r="S11" s="17">
        <v>0.25120471969497599</v>
      </c>
      <c r="T11" s="17">
        <v>0.27481289270090198</v>
      </c>
      <c r="U11" s="17">
        <v>0.33239435442055398</v>
      </c>
      <c r="V11" s="17">
        <v>0.22373272367784899</v>
      </c>
      <c r="W11" s="17">
        <v>0.27428439823584699</v>
      </c>
      <c r="X11" s="17">
        <v>0.25947009925672998</v>
      </c>
      <c r="Y11" s="17">
        <v>0.304683780596332</v>
      </c>
      <c r="Z11" s="17">
        <v>0.27446793232149902</v>
      </c>
      <c r="AA11" s="17">
        <v>0.225182793250638</v>
      </c>
      <c r="AB11" s="17">
        <v>0.307272842338008</v>
      </c>
      <c r="AC11" s="17">
        <v>0.19734583984895199</v>
      </c>
      <c r="AD11" s="17">
        <v>0.236177732649026</v>
      </c>
      <c r="AE11" s="17"/>
      <c r="AF11" s="17">
        <v>0.27486858687869298</v>
      </c>
      <c r="AG11" s="17">
        <v>0.26666339769069303</v>
      </c>
      <c r="AH11" s="17">
        <v>0.22952514812608901</v>
      </c>
      <c r="AI11" s="17"/>
      <c r="AJ11" s="17">
        <v>0.297514792235412</v>
      </c>
      <c r="AK11" s="17">
        <v>0.231613299869701</v>
      </c>
      <c r="AL11" s="17">
        <v>0.290421676020999</v>
      </c>
      <c r="AM11" s="17">
        <v>0.27059736880907598</v>
      </c>
      <c r="AN11" s="17">
        <v>0.23238922226470199</v>
      </c>
      <c r="AO11" s="17"/>
      <c r="AP11" s="17">
        <v>0.25697679328287198</v>
      </c>
      <c r="AQ11" s="17">
        <v>0.25146614519527599</v>
      </c>
      <c r="AR11" s="17">
        <v>0.21642973640171601</v>
      </c>
    </row>
    <row r="12" spans="2:44" x14ac:dyDescent="0.5">
      <c r="B12" s="18" t="s">
        <v>85</v>
      </c>
      <c r="C12" s="17">
        <v>9.1572254514160401E-2</v>
      </c>
      <c r="D12" s="17">
        <v>7.9715968060883005E-2</v>
      </c>
      <c r="E12" s="17">
        <v>0.103518617397389</v>
      </c>
      <c r="F12" s="17"/>
      <c r="G12" s="17">
        <v>7.3065059234440594E-2</v>
      </c>
      <c r="H12" s="17">
        <v>6.3687686495090504E-2</v>
      </c>
      <c r="I12" s="17">
        <v>7.9994285009005003E-2</v>
      </c>
      <c r="J12" s="17">
        <v>0.10081336266440601</v>
      </c>
      <c r="K12" s="17">
        <v>7.5154795777972502E-2</v>
      </c>
      <c r="L12" s="17">
        <v>0.13953359780164901</v>
      </c>
      <c r="M12" s="17"/>
      <c r="N12" s="17">
        <v>8.8610473954290697E-2</v>
      </c>
      <c r="O12" s="17">
        <v>9.8053470263385303E-2</v>
      </c>
      <c r="P12" s="17">
        <v>0.107208642561125</v>
      </c>
      <c r="Q12" s="17">
        <v>7.3139400061693796E-2</v>
      </c>
      <c r="R12" s="17"/>
      <c r="S12" s="17">
        <v>6.9079933868254506E-2</v>
      </c>
      <c r="T12" s="17">
        <v>0.102909872240612</v>
      </c>
      <c r="U12" s="17">
        <v>7.3975669115947398E-2</v>
      </c>
      <c r="V12" s="17">
        <v>0.10631509570096299</v>
      </c>
      <c r="W12" s="17">
        <v>9.7113854024376597E-2</v>
      </c>
      <c r="X12" s="17">
        <v>7.8578067293959705E-2</v>
      </c>
      <c r="Y12" s="17">
        <v>0.105062504460051</v>
      </c>
      <c r="Z12" s="17">
        <v>0.104575980812914</v>
      </c>
      <c r="AA12" s="17">
        <v>0.10587661732091</v>
      </c>
      <c r="AB12" s="17">
        <v>9.7722569461172207E-2</v>
      </c>
      <c r="AC12" s="17">
        <v>8.4650965921929194E-2</v>
      </c>
      <c r="AD12" s="17">
        <v>6.3689380895565806E-2</v>
      </c>
      <c r="AE12" s="17"/>
      <c r="AF12" s="17">
        <v>0.103062646324726</v>
      </c>
      <c r="AG12" s="17">
        <v>8.3543678531823498E-2</v>
      </c>
      <c r="AH12" s="17">
        <v>9.5656925208029098E-2</v>
      </c>
      <c r="AI12" s="17"/>
      <c r="AJ12" s="17">
        <v>9.3148475971963698E-2</v>
      </c>
      <c r="AK12" s="17">
        <v>6.3643340835923698E-2</v>
      </c>
      <c r="AL12" s="17">
        <v>0.10578113362139099</v>
      </c>
      <c r="AM12" s="17">
        <v>0.13527350354391801</v>
      </c>
      <c r="AN12" s="17">
        <v>0.11866676360530901</v>
      </c>
      <c r="AO12" s="17"/>
      <c r="AP12" s="17">
        <v>9.0488397683005303E-2</v>
      </c>
      <c r="AQ12" s="17">
        <v>7.0157534576086505E-2</v>
      </c>
      <c r="AR12" s="17">
        <v>0.11454842804955299</v>
      </c>
    </row>
    <row r="13" spans="2:44" x14ac:dyDescent="0.5">
      <c r="B13" s="18" t="s">
        <v>86</v>
      </c>
      <c r="C13" s="17">
        <v>5.5511677051152501E-2</v>
      </c>
      <c r="D13" s="17">
        <v>4.8003721284031999E-2</v>
      </c>
      <c r="E13" s="17">
        <v>6.3066953896648695E-2</v>
      </c>
      <c r="F13" s="17"/>
      <c r="G13" s="17">
        <v>3.1830451996507698E-2</v>
      </c>
      <c r="H13" s="17">
        <v>2.0385037568244401E-2</v>
      </c>
      <c r="I13" s="17">
        <v>2.4330480615879401E-2</v>
      </c>
      <c r="J13" s="17">
        <v>3.9913840821106002E-2</v>
      </c>
      <c r="K13" s="17">
        <v>5.9276283296894702E-2</v>
      </c>
      <c r="L13" s="17">
        <v>0.13549628085023699</v>
      </c>
      <c r="M13" s="17"/>
      <c r="N13" s="17">
        <v>4.0073494787870298E-2</v>
      </c>
      <c r="O13" s="17">
        <v>5.2759488937226103E-2</v>
      </c>
      <c r="P13" s="17">
        <v>4.4883952484081599E-2</v>
      </c>
      <c r="Q13" s="17">
        <v>8.2962219767041004E-2</v>
      </c>
      <c r="R13" s="17"/>
      <c r="S13" s="17">
        <v>3.0768881451306001E-2</v>
      </c>
      <c r="T13" s="17">
        <v>6.1523160561641498E-2</v>
      </c>
      <c r="U13" s="17">
        <v>5.4519891396436801E-2</v>
      </c>
      <c r="V13" s="17">
        <v>8.3911791067627306E-2</v>
      </c>
      <c r="W13" s="17">
        <v>3.1747751348971301E-2</v>
      </c>
      <c r="X13" s="17">
        <v>3.9059930919832203E-2</v>
      </c>
      <c r="Y13" s="17">
        <v>0.117509960379988</v>
      </c>
      <c r="Z13" s="17">
        <v>5.6849960393053997E-2</v>
      </c>
      <c r="AA13" s="17">
        <v>4.3431962315334902E-2</v>
      </c>
      <c r="AB13" s="17">
        <v>5.6090939825068402E-2</v>
      </c>
      <c r="AC13" s="17">
        <v>3.3321739310176297E-2</v>
      </c>
      <c r="AD13" s="17">
        <v>7.9946058395446606E-2</v>
      </c>
      <c r="AE13" s="17"/>
      <c r="AF13" s="17">
        <v>7.2794787106732498E-2</v>
      </c>
      <c r="AG13" s="17">
        <v>3.9154531709558599E-2</v>
      </c>
      <c r="AH13" s="17">
        <v>4.9891287653859202E-2</v>
      </c>
      <c r="AI13" s="17"/>
      <c r="AJ13" s="17">
        <v>7.6118532740305805E-2</v>
      </c>
      <c r="AK13" s="17">
        <v>3.0514781150009E-2</v>
      </c>
      <c r="AL13" s="17">
        <v>2.8029330785959001E-2</v>
      </c>
      <c r="AM13" s="17">
        <v>0.12581191906610001</v>
      </c>
      <c r="AN13" s="17">
        <v>6.4706911062157799E-2</v>
      </c>
      <c r="AO13" s="17"/>
      <c r="AP13" s="17">
        <v>6.7277814527676699E-2</v>
      </c>
      <c r="AQ13" s="17">
        <v>3.2799180565881499E-2</v>
      </c>
      <c r="AR13" s="17">
        <v>4.1945836903207398E-2</v>
      </c>
    </row>
    <row r="14" spans="2:44" x14ac:dyDescent="0.5">
      <c r="B14" s="18" t="s">
        <v>87</v>
      </c>
      <c r="C14" s="17">
        <v>5.7696177734579801E-2</v>
      </c>
      <c r="D14" s="17">
        <v>4.4916525787711901E-2</v>
      </c>
      <c r="E14" s="17">
        <v>6.9467096818774804E-2</v>
      </c>
      <c r="F14" s="17"/>
      <c r="G14" s="17">
        <v>3.3650123711796702E-2</v>
      </c>
      <c r="H14" s="17">
        <v>2.8061153518860699E-2</v>
      </c>
      <c r="I14" s="17">
        <v>6.67120242894646E-2</v>
      </c>
      <c r="J14" s="17">
        <v>5.30179767544703E-2</v>
      </c>
      <c r="K14" s="17">
        <v>6.5841175354570403E-2</v>
      </c>
      <c r="L14" s="17">
        <v>8.8751266059775305E-2</v>
      </c>
      <c r="M14" s="17"/>
      <c r="N14" s="17">
        <v>4.9778011993573998E-2</v>
      </c>
      <c r="O14" s="17">
        <v>5.79406226229566E-2</v>
      </c>
      <c r="P14" s="17">
        <v>4.1165770057741601E-2</v>
      </c>
      <c r="Q14" s="17">
        <v>8.1071711814878697E-2</v>
      </c>
      <c r="R14" s="17"/>
      <c r="S14" s="17">
        <v>3.8389983539085397E-2</v>
      </c>
      <c r="T14" s="17">
        <v>7.2580346608248594E-2</v>
      </c>
      <c r="U14" s="17">
        <v>4.8608321100578097E-2</v>
      </c>
      <c r="V14" s="17">
        <v>6.8812887088488206E-2</v>
      </c>
      <c r="W14" s="17">
        <v>4.1645570382456101E-2</v>
      </c>
      <c r="X14" s="17">
        <v>6.3084625820236703E-2</v>
      </c>
      <c r="Y14" s="17">
        <v>7.1847840049167597E-2</v>
      </c>
      <c r="Z14" s="17">
        <v>4.4988267447873501E-2</v>
      </c>
      <c r="AA14" s="17">
        <v>5.5494603299282901E-2</v>
      </c>
      <c r="AB14" s="17">
        <v>7.5995168030806304E-2</v>
      </c>
      <c r="AC14" s="17">
        <v>5.1962116865730601E-2</v>
      </c>
      <c r="AD14" s="17">
        <v>3.7472102774433198E-2</v>
      </c>
      <c r="AE14" s="17"/>
      <c r="AF14" s="17">
        <v>5.1302743846699798E-2</v>
      </c>
      <c r="AG14" s="17">
        <v>5.7917000139274498E-2</v>
      </c>
      <c r="AH14" s="17">
        <v>7.0861872995538006E-2</v>
      </c>
      <c r="AI14" s="17"/>
      <c r="AJ14" s="17">
        <v>5.7299638480817199E-2</v>
      </c>
      <c r="AK14" s="17">
        <v>4.4051672672692201E-2</v>
      </c>
      <c r="AL14" s="17">
        <v>6.07325936426093E-2</v>
      </c>
      <c r="AM14" s="17">
        <v>4.8839897929583799E-2</v>
      </c>
      <c r="AN14" s="17">
        <v>8.4761517906968606E-2</v>
      </c>
      <c r="AO14" s="17"/>
      <c r="AP14" s="17">
        <v>4.93254890671493E-2</v>
      </c>
      <c r="AQ14" s="17">
        <v>4.3089496847466199E-2</v>
      </c>
      <c r="AR14" s="17">
        <v>5.7483421969545603E-2</v>
      </c>
    </row>
    <row r="15" spans="2:44" x14ac:dyDescent="0.5">
      <c r="B15" s="18" t="s">
        <v>88</v>
      </c>
      <c r="C15" s="21">
        <v>0.53031834127706301</v>
      </c>
      <c r="D15" s="21">
        <v>0.57158579202557103</v>
      </c>
      <c r="E15" s="21">
        <v>0.48908970440205202</v>
      </c>
      <c r="F15" s="21"/>
      <c r="G15" s="21">
        <v>0.59960140351568103</v>
      </c>
      <c r="H15" s="21">
        <v>0.68325139834160198</v>
      </c>
      <c r="I15" s="21">
        <v>0.62176043979668605</v>
      </c>
      <c r="J15" s="21">
        <v>0.58195667655776595</v>
      </c>
      <c r="K15" s="21">
        <v>0.46690445572311201</v>
      </c>
      <c r="L15" s="21">
        <v>0.285819882786715</v>
      </c>
      <c r="M15" s="21"/>
      <c r="N15" s="21">
        <v>0.60906647780150103</v>
      </c>
      <c r="O15" s="21">
        <v>0.520360719626905</v>
      </c>
      <c r="P15" s="21">
        <v>0.50955324103987099</v>
      </c>
      <c r="Q15" s="21">
        <v>0.473369505757746</v>
      </c>
      <c r="R15" s="21"/>
      <c r="S15" s="21">
        <v>0.61055648144637797</v>
      </c>
      <c r="T15" s="21">
        <v>0.48817372788859498</v>
      </c>
      <c r="U15" s="21">
        <v>0.49050176396648398</v>
      </c>
      <c r="V15" s="21">
        <v>0.51722750246507299</v>
      </c>
      <c r="W15" s="21">
        <v>0.55520842600834897</v>
      </c>
      <c r="X15" s="21">
        <v>0.55980727670924102</v>
      </c>
      <c r="Y15" s="21">
        <v>0.40089591451446099</v>
      </c>
      <c r="Z15" s="21">
        <v>0.51911785902465901</v>
      </c>
      <c r="AA15" s="21">
        <v>0.57001402381383504</v>
      </c>
      <c r="AB15" s="21">
        <v>0.46291848034494498</v>
      </c>
      <c r="AC15" s="21">
        <v>0.63271933805321101</v>
      </c>
      <c r="AD15" s="21">
        <v>0.58271472528552803</v>
      </c>
      <c r="AE15" s="21"/>
      <c r="AF15" s="21">
        <v>0.49797123584314901</v>
      </c>
      <c r="AG15" s="21">
        <v>0.55272139192865</v>
      </c>
      <c r="AH15" s="21">
        <v>0.55406476601648402</v>
      </c>
      <c r="AI15" s="21"/>
      <c r="AJ15" s="21">
        <v>0.475918560571502</v>
      </c>
      <c r="AK15" s="21">
        <v>0.63017690547167404</v>
      </c>
      <c r="AL15" s="21">
        <v>0.51503526592904203</v>
      </c>
      <c r="AM15" s="21">
        <v>0.41947731065132299</v>
      </c>
      <c r="AN15" s="21">
        <v>0.49947558516086299</v>
      </c>
      <c r="AO15" s="21"/>
      <c r="AP15" s="21">
        <v>0.53593150543929702</v>
      </c>
      <c r="AQ15" s="21">
        <v>0.60248764281528999</v>
      </c>
      <c r="AR15" s="21">
        <v>0.56959257667597796</v>
      </c>
    </row>
    <row r="16" spans="2:44" x14ac:dyDescent="0.5">
      <c r="B16" s="18" t="s">
        <v>89</v>
      </c>
      <c r="C16" s="21">
        <v>0.14708393156531299</v>
      </c>
      <c r="D16" s="21">
        <v>0.12771968934491501</v>
      </c>
      <c r="E16" s="21">
        <v>0.166585571294038</v>
      </c>
      <c r="F16" s="21"/>
      <c r="G16" s="21">
        <v>0.10489551123094799</v>
      </c>
      <c r="H16" s="21">
        <v>8.4072724063334894E-2</v>
      </c>
      <c r="I16" s="21">
        <v>0.10432476562488401</v>
      </c>
      <c r="J16" s="21">
        <v>0.14072720348551199</v>
      </c>
      <c r="K16" s="21">
        <v>0.13443107907486701</v>
      </c>
      <c r="L16" s="21">
        <v>0.275029878651885</v>
      </c>
      <c r="M16" s="21"/>
      <c r="N16" s="21">
        <v>0.12868396874216101</v>
      </c>
      <c r="O16" s="21">
        <v>0.150812959200611</v>
      </c>
      <c r="P16" s="21">
        <v>0.152092595045207</v>
      </c>
      <c r="Q16" s="21">
        <v>0.15610161982873499</v>
      </c>
      <c r="R16" s="21"/>
      <c r="S16" s="21">
        <v>9.9848815319560497E-2</v>
      </c>
      <c r="T16" s="21">
        <v>0.16443303280225399</v>
      </c>
      <c r="U16" s="21">
        <v>0.12849556051238401</v>
      </c>
      <c r="V16" s="21">
        <v>0.19022688676859001</v>
      </c>
      <c r="W16" s="21">
        <v>0.12886160537334801</v>
      </c>
      <c r="X16" s="21">
        <v>0.11763799821379201</v>
      </c>
      <c r="Y16" s="21">
        <v>0.22257246484004001</v>
      </c>
      <c r="Z16" s="21">
        <v>0.16142594120596801</v>
      </c>
      <c r="AA16" s="21">
        <v>0.149308579636244</v>
      </c>
      <c r="AB16" s="21">
        <v>0.15381350928624099</v>
      </c>
      <c r="AC16" s="21">
        <v>0.117972705232105</v>
      </c>
      <c r="AD16" s="21">
        <v>0.143635439291012</v>
      </c>
      <c r="AE16" s="21"/>
      <c r="AF16" s="21">
        <v>0.17585743343145799</v>
      </c>
      <c r="AG16" s="21">
        <v>0.122698210241382</v>
      </c>
      <c r="AH16" s="21">
        <v>0.14554821286188799</v>
      </c>
      <c r="AI16" s="21"/>
      <c r="AJ16" s="21">
        <v>0.16926700871226999</v>
      </c>
      <c r="AK16" s="21">
        <v>9.4158121985932694E-2</v>
      </c>
      <c r="AL16" s="21">
        <v>0.13381046440735</v>
      </c>
      <c r="AM16" s="21">
        <v>0.26108542261001799</v>
      </c>
      <c r="AN16" s="21">
        <v>0.18337367466746601</v>
      </c>
      <c r="AO16" s="21"/>
      <c r="AP16" s="21">
        <v>0.15776621221068199</v>
      </c>
      <c r="AQ16" s="21">
        <v>0.102956715141968</v>
      </c>
      <c r="AR16" s="21">
        <v>0.15649426495276</v>
      </c>
    </row>
    <row r="17" spans="2:44" x14ac:dyDescent="0.5">
      <c r="B17" s="18" t="s">
        <v>90</v>
      </c>
      <c r="C17" s="22">
        <v>0.38323440971174999</v>
      </c>
      <c r="D17" s="22">
        <v>0.44386610268065602</v>
      </c>
      <c r="E17" s="22">
        <v>0.32250413310801501</v>
      </c>
      <c r="F17" s="22"/>
      <c r="G17" s="22">
        <v>0.494705892284733</v>
      </c>
      <c r="H17" s="22">
        <v>0.59917867427826699</v>
      </c>
      <c r="I17" s="22">
        <v>0.51743567417180103</v>
      </c>
      <c r="J17" s="22">
        <v>0.44122947307225402</v>
      </c>
      <c r="K17" s="22">
        <v>0.332473376648244</v>
      </c>
      <c r="L17" s="22">
        <v>1.07900041348294E-2</v>
      </c>
      <c r="M17" s="22"/>
      <c r="N17" s="22">
        <v>0.48038250905933999</v>
      </c>
      <c r="O17" s="22">
        <v>0.369547760426294</v>
      </c>
      <c r="P17" s="22">
        <v>0.35746064599466398</v>
      </c>
      <c r="Q17" s="22">
        <v>0.31726788592901101</v>
      </c>
      <c r="R17" s="22"/>
      <c r="S17" s="22">
        <v>0.51070766612681795</v>
      </c>
      <c r="T17" s="22">
        <v>0.32374069508634101</v>
      </c>
      <c r="U17" s="22">
        <v>0.36200620345410001</v>
      </c>
      <c r="V17" s="22">
        <v>0.32700061569648298</v>
      </c>
      <c r="W17" s="22">
        <v>0.42634682063500101</v>
      </c>
      <c r="X17" s="22">
        <v>0.44216927849544901</v>
      </c>
      <c r="Y17" s="22">
        <v>0.17832344967442099</v>
      </c>
      <c r="Z17" s="22">
        <v>0.35769191781869097</v>
      </c>
      <c r="AA17" s="22">
        <v>0.42070544417758998</v>
      </c>
      <c r="AB17" s="22">
        <v>0.30910497105870399</v>
      </c>
      <c r="AC17" s="22">
        <v>0.514746632821106</v>
      </c>
      <c r="AD17" s="22">
        <v>0.43907928599451601</v>
      </c>
      <c r="AE17" s="22"/>
      <c r="AF17" s="22">
        <v>0.32211380241169102</v>
      </c>
      <c r="AG17" s="22">
        <v>0.430023181687268</v>
      </c>
      <c r="AH17" s="22">
        <v>0.40851655315459601</v>
      </c>
      <c r="AI17" s="22"/>
      <c r="AJ17" s="22">
        <v>0.30665155185923199</v>
      </c>
      <c r="AK17" s="22">
        <v>0.53601878348574095</v>
      </c>
      <c r="AL17" s="22">
        <v>0.38122480152169202</v>
      </c>
      <c r="AM17" s="22">
        <v>0.158391888041305</v>
      </c>
      <c r="AN17" s="22">
        <v>0.31610191049339598</v>
      </c>
      <c r="AO17" s="22"/>
      <c r="AP17" s="22">
        <v>0.37816529322861497</v>
      </c>
      <c r="AQ17" s="22">
        <v>0.49953092767332202</v>
      </c>
      <c r="AR17" s="22">
        <v>0.41309831172321798</v>
      </c>
    </row>
    <row r="18" spans="2:44" x14ac:dyDescent="0.5">
      <c r="B18" s="16"/>
    </row>
    <row r="19" spans="2:44" x14ac:dyDescent="0.5">
      <c r="B19" t="s">
        <v>76</v>
      </c>
    </row>
    <row r="20" spans="2:44" x14ac:dyDescent="0.5">
      <c r="B20" t="s">
        <v>77</v>
      </c>
    </row>
    <row r="22" spans="2:44" x14ac:dyDescent="0.5">
      <c r="B22" s="8" t="str">
        <f>HYPERLINK("#'Contents'!A1", "Return to Contents")</f>
        <v>Return to Contents</v>
      </c>
    </row>
  </sheetData>
  <mergeCells count="8">
    <mergeCell ref="AJ5:AN5"/>
    <mergeCell ref="AP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0CE1499D134AF49B1194F46071CAC43" ma:contentTypeVersion="18" ma:contentTypeDescription="Create a new document." ma:contentTypeScope="" ma:versionID="c49b2fb37981f54d1ea66c5623a77fd6">
  <xsd:schema xmlns:xsd="http://www.w3.org/2001/XMLSchema" xmlns:xs="http://www.w3.org/2001/XMLSchema" xmlns:p="http://schemas.microsoft.com/office/2006/metadata/properties" xmlns:ns2="89276d22-ddae-4188-9b49-1e27531d0777" xmlns:ns3="ea97bfd9-4db2-4858-b114-44f8d2a8d2e6" targetNamespace="http://schemas.microsoft.com/office/2006/metadata/properties" ma:root="true" ma:fieldsID="33cedc9d89aadfb5322e66b9d62b1787" ns2:_="" ns3:_="">
    <xsd:import namespace="89276d22-ddae-4188-9b49-1e27531d0777"/>
    <xsd:import namespace="ea97bfd9-4db2-4858-b114-44f8d2a8d2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lcf76f155ced4ddcb4097134ff3c332f" minOccurs="0"/>
                <xsd:element ref="ns3:TaxCatchAll" minOccurs="0"/>
                <xsd:element ref="ns2:MediaLengthInSeconds"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9276d22-ddae-4188-9b49-1e27531d077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cc227d67-5551-4d52-a927-3a527f5da53f" ma:termSetId="09814cd3-568e-fe90-9814-8d621ff8fb84" ma:anchorId="fba54fb3-c3e1-fe81-a776-ca4b69148c4d" ma:open="true" ma:isKeyword="false">
      <xsd:complexType>
        <xsd:sequence>
          <xsd:element ref="pc:Terms" minOccurs="0" maxOccurs="1"/>
        </xsd:sequence>
      </xsd:complexType>
    </xsd:element>
    <xsd:element name="MediaLengthInSeconds" ma:index="21" nillable="true" ma:displayName="MediaLengthInSeconds" ma:hidden="true" ma:internalName="MediaLengthInSeconds" ma:readOnly="true">
      <xsd:simpleType>
        <xsd:restriction base="dms:Unknown"/>
      </xsd:simpleType>
    </xsd:element>
    <xsd:element name="MediaServiceLocation" ma:index="22" nillable="true" ma:displayName="Location" ma:internalName="MediaServiceLocation" ma:readOnly="true">
      <xsd:simpleType>
        <xsd:restriction base="dms:Text"/>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a97bfd9-4db2-4858-b114-44f8d2a8d2e6"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a4e12872-1cd2-48da-87d6-22635f052309}" ma:internalName="TaxCatchAll" ma:showField="CatchAllData" ma:web="ea97bfd9-4db2-4858-b114-44f8d2a8d2e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a97bfd9-4db2-4858-b114-44f8d2a8d2e6" xsi:nil="true"/>
    <lcf76f155ced4ddcb4097134ff3c332f xmlns="89276d22-ddae-4188-9b49-1e27531d0777">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95E2383E-842C-48C3-8A4F-550DF4276A93}"/>
</file>

<file path=customXml/itemProps2.xml><?xml version="1.0" encoding="utf-8"?>
<ds:datastoreItem xmlns:ds="http://schemas.openxmlformats.org/officeDocument/2006/customXml" ds:itemID="{72B6D509-91F3-4B91-81D3-40EECC7C9FA3}"/>
</file>

<file path=customXml/itemProps3.xml><?xml version="1.0" encoding="utf-8"?>
<ds:datastoreItem xmlns:ds="http://schemas.openxmlformats.org/officeDocument/2006/customXml" ds:itemID="{98A79E93-FF65-4C73-A6CC-F892326B020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113</vt:i4>
      </vt:variant>
    </vt:vector>
  </HeadingPairs>
  <TitlesOfParts>
    <vt:vector size="113" baseType="lpstr">
      <vt:lpstr>Cover Sheet</vt:lpstr>
      <vt:lpstr>Contents</vt:lpstr>
      <vt:lpstr>Full Results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Table 27</vt:lpstr>
      <vt:lpstr>Table 28</vt:lpstr>
      <vt:lpstr>Table 29</vt:lpstr>
      <vt:lpstr>Table 30</vt:lpstr>
      <vt:lpstr>Table 31</vt:lpstr>
      <vt:lpstr>Table 32</vt:lpstr>
      <vt:lpstr>Table 33</vt:lpstr>
      <vt:lpstr>Table 34</vt:lpstr>
      <vt:lpstr>Table 35</vt:lpstr>
      <vt:lpstr>Table 36</vt:lpstr>
      <vt:lpstr>Table 37</vt:lpstr>
      <vt:lpstr>Table 38</vt:lpstr>
      <vt:lpstr>Table 39</vt:lpstr>
      <vt:lpstr>Table 40</vt:lpstr>
      <vt:lpstr>Table 41</vt:lpstr>
      <vt:lpstr>Table 42</vt:lpstr>
      <vt:lpstr>Table 43</vt:lpstr>
      <vt:lpstr>Table 44</vt:lpstr>
      <vt:lpstr>Table 45</vt:lpstr>
      <vt:lpstr>Table 46</vt:lpstr>
      <vt:lpstr>Table 47</vt:lpstr>
      <vt:lpstr>Table 48</vt:lpstr>
      <vt:lpstr>Table 49</vt:lpstr>
      <vt:lpstr>Table 50</vt:lpstr>
      <vt:lpstr>Table 51</vt:lpstr>
      <vt:lpstr>Table 52</vt:lpstr>
      <vt:lpstr>Table 53</vt:lpstr>
      <vt:lpstr>Table 54</vt:lpstr>
      <vt:lpstr>Table 55</vt:lpstr>
      <vt:lpstr>Table 56</vt:lpstr>
      <vt:lpstr>Table 57</vt:lpstr>
      <vt:lpstr>Table 58</vt:lpstr>
      <vt:lpstr>Table 59</vt:lpstr>
      <vt:lpstr>Table 60</vt:lpstr>
      <vt:lpstr>Table 61</vt:lpstr>
      <vt:lpstr>Table 62</vt:lpstr>
      <vt:lpstr>Table 63</vt:lpstr>
      <vt:lpstr>Table 64</vt:lpstr>
      <vt:lpstr>Table 65</vt:lpstr>
      <vt:lpstr>Table 66</vt:lpstr>
      <vt:lpstr>Table 67</vt:lpstr>
      <vt:lpstr>Table 68</vt:lpstr>
      <vt:lpstr>Table 69</vt:lpstr>
      <vt:lpstr>Table 70</vt:lpstr>
      <vt:lpstr>Table 71</vt:lpstr>
      <vt:lpstr>Table 72</vt:lpstr>
      <vt:lpstr>Table 73</vt:lpstr>
      <vt:lpstr>Table 74</vt:lpstr>
      <vt:lpstr>Table 75</vt:lpstr>
      <vt:lpstr>Table 76</vt:lpstr>
      <vt:lpstr>Table 77</vt:lpstr>
      <vt:lpstr>Table 78</vt:lpstr>
      <vt:lpstr>Table 79</vt:lpstr>
      <vt:lpstr>Table 80</vt:lpstr>
      <vt:lpstr>Table 81</vt:lpstr>
      <vt:lpstr>Table 82</vt:lpstr>
      <vt:lpstr>Table 83</vt:lpstr>
      <vt:lpstr>Table 84</vt:lpstr>
      <vt:lpstr>Table 85</vt:lpstr>
      <vt:lpstr>Table 86</vt:lpstr>
      <vt:lpstr>Table 87</vt:lpstr>
      <vt:lpstr>Table 88</vt:lpstr>
      <vt:lpstr>Table 89</vt:lpstr>
      <vt:lpstr>Table 90</vt:lpstr>
      <vt:lpstr>Table 91</vt:lpstr>
      <vt:lpstr>Table 92</vt:lpstr>
      <vt:lpstr>Table 93</vt:lpstr>
      <vt:lpstr>Table 94</vt:lpstr>
      <vt:lpstr>Table 95</vt:lpstr>
      <vt:lpstr>Table 96</vt:lpstr>
      <vt:lpstr>Table 97</vt:lpstr>
      <vt:lpstr>Table 98</vt:lpstr>
      <vt:lpstr>Table 99</vt:lpstr>
      <vt:lpstr>Table 100</vt:lpstr>
      <vt:lpstr>Table 101</vt:lpstr>
      <vt:lpstr>Table 102</vt:lpstr>
      <vt:lpstr>Table 103</vt:lpstr>
      <vt:lpstr>Table 104</vt:lpstr>
      <vt:lpstr>Table 105</vt:lpstr>
      <vt:lpstr>Table 106</vt:lpstr>
      <vt:lpstr>Table 107</vt:lpstr>
      <vt:lpstr>Table 108</vt:lpstr>
      <vt:lpstr>Table 109</vt:lpstr>
      <vt:lpstr>Table 110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sebwr</dc:creator>
  <cp:lastModifiedBy>Seb Wride</cp:lastModifiedBy>
  <dcterms:created xsi:type="dcterms:W3CDTF">2024-05-20T13:06:27Z</dcterms:created>
  <dcterms:modified xsi:type="dcterms:W3CDTF">2024-05-20T13:09:42Z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0x01010090CE1499D134AF49B1194F46071CAC43</vt:lpwstr>
  </property>
</Properties>
</file>